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codeName="EstaPastaDeTrabalho"/>
  <xr:revisionPtr revIDLastSave="0" documentId="13_ncr:1_{F36DB7B9-B21A-41CE-91FA-968F63FCD739}" xr6:coauthVersionLast="47" xr6:coauthVersionMax="47" xr10:uidLastSave="{00000000-0000-0000-0000-000000000000}"/>
  <bookViews>
    <workbookView xWindow="28680" yWindow="-120" windowWidth="29040" windowHeight="15840" tabRatio="843" xr2:uid="{00000000-000D-0000-FFFF-FFFF00000000}"/>
  </bookViews>
  <sheets>
    <sheet name="Resultado " sheetId="1" r:id="rId1"/>
    <sheet name="PGS-MOS-EHS-203" sheetId="2" r:id="rId2"/>
    <sheet name="Planilha2" sheetId="15" state="hidden" r:id="rId3"/>
    <sheet name="Referência para pontuação" sheetId="13" r:id="rId4"/>
  </sheets>
  <definedNames>
    <definedName name="_xlnm.Print_Area" localSheetId="1">'PGS-MOS-EHS-203'!$A$1:$T$14</definedName>
    <definedName name="_xlnm.Print_Area" localSheetId="0">'Resultado '!$A$1:$T$485</definedName>
    <definedName name="LISTA">#REF!</definedName>
    <definedName name="LISTAA">#REF!</definedName>
    <definedName name="LISTAB">#REF!</definedName>
    <definedName name="LISTAC">Planilha2!$B$2:$C$102</definedName>
    <definedName name="LISTAD">Planilha2!$E$2:$F$6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" l="1"/>
  <c r="N13" i="2"/>
  <c r="G13" i="2"/>
  <c r="Q6" i="2"/>
  <c r="N6" i="2"/>
  <c r="N11" i="2"/>
  <c r="N12" i="2"/>
  <c r="N14" i="2"/>
  <c r="N7" i="2"/>
  <c r="N8" i="2"/>
  <c r="N9" i="2"/>
  <c r="N10" i="2"/>
  <c r="G8" i="2"/>
  <c r="H8" i="2" s="1"/>
  <c r="G9" i="2"/>
  <c r="I9" i="2" s="1"/>
  <c r="G10" i="2"/>
  <c r="H10" i="2" s="1"/>
  <c r="G11" i="2"/>
  <c r="J11" i="2" s="1"/>
  <c r="G12" i="2"/>
  <c r="H12" i="2" s="1"/>
  <c r="G14" i="2"/>
  <c r="J14" i="2" s="1"/>
  <c r="G6" i="2"/>
  <c r="G7" i="2"/>
  <c r="H7" i="2" s="1"/>
  <c r="M13" i="2" l="1"/>
  <c r="L13" i="2"/>
  <c r="K13" i="2"/>
  <c r="J13" i="2"/>
  <c r="I13" i="2"/>
  <c r="H13" i="2"/>
  <c r="H11" i="2"/>
  <c r="K8" i="2"/>
  <c r="L11" i="2"/>
  <c r="I11" i="2"/>
  <c r="H9" i="2"/>
  <c r="K12" i="2"/>
  <c r="K9" i="2"/>
  <c r="M11" i="2"/>
  <c r="K11" i="2"/>
  <c r="L9" i="2"/>
  <c r="M14" i="2"/>
  <c r="I14" i="2"/>
  <c r="H14" i="2"/>
  <c r="L14" i="2"/>
  <c r="M12" i="2"/>
  <c r="I12" i="2"/>
  <c r="J9" i="2"/>
  <c r="J8" i="2"/>
  <c r="J12" i="2"/>
  <c r="L12" i="2"/>
  <c r="O12" i="2" s="1"/>
  <c r="M9" i="2"/>
  <c r="K10" i="2"/>
  <c r="J10" i="2"/>
  <c r="M8" i="2"/>
  <c r="I8" i="2"/>
  <c r="K14" i="2"/>
  <c r="M10" i="2"/>
  <c r="I10" i="2"/>
  <c r="L8" i="2"/>
  <c r="L10" i="2"/>
  <c r="J7" i="2"/>
  <c r="M7" i="2"/>
  <c r="I7" i="2"/>
  <c r="K7" i="2"/>
  <c r="L7" i="2"/>
  <c r="Q9" i="2"/>
  <c r="O13" i="2" l="1"/>
  <c r="O9" i="2"/>
  <c r="O10" i="2"/>
  <c r="O11" i="2"/>
  <c r="O14" i="2"/>
  <c r="O8" i="2"/>
  <c r="O7" i="2"/>
  <c r="Q14" i="2" l="1"/>
  <c r="Q12" i="2"/>
  <c r="P14" i="2" l="1"/>
  <c r="P12" i="2" l="1"/>
  <c r="P9" i="2"/>
  <c r="L6" i="2" l="1"/>
  <c r="H6" i="2" l="1"/>
  <c r="M6" i="2"/>
  <c r="I6" i="2"/>
  <c r="J6" i="2"/>
  <c r="K6" i="2"/>
  <c r="O6" i="2" l="1"/>
  <c r="O4" i="2" s="1"/>
  <c r="P6" i="2" l="1"/>
  <c r="P4" i="2" s="1"/>
  <c r="S4" i="2" s="1"/>
  <c r="R4" i="2" l="1"/>
  <c r="T4" i="2" s="1"/>
  <c r="C15" i="1"/>
  <c r="C17" i="1" s="1"/>
  <c r="D17" i="1" s="1"/>
  <c r="E17" i="1" s="1"/>
  <c r="D15" i="1" l="1"/>
  <c r="F15" i="1" s="1"/>
  <c r="E15" i="1" s="1"/>
</calcChain>
</file>

<file path=xl/sharedStrings.xml><?xml version="1.0" encoding="utf-8"?>
<sst xmlns="http://schemas.openxmlformats.org/spreadsheetml/2006/main" count="87" uniqueCount="66">
  <si>
    <t>Anexo 10 - Revisão 01</t>
  </si>
  <si>
    <t>Ricardo Mello</t>
  </si>
  <si>
    <t>Desprotegido em 09/11</t>
  </si>
  <si>
    <t>Unidade</t>
  </si>
  <si>
    <t>Responsável pelo Preenchimento</t>
  </si>
  <si>
    <t xml:space="preserve">Participantes: </t>
  </si>
  <si>
    <t>Data de Preenchimento</t>
  </si>
  <si>
    <t xml:space="preserve"> </t>
  </si>
  <si>
    <t xml:space="preserve">Título do Documento </t>
  </si>
  <si>
    <t>RESULTADO DE ADERÊNCIA</t>
  </si>
  <si>
    <t>Código do Documento</t>
  </si>
  <si>
    <t>Pontuação Final</t>
  </si>
  <si>
    <t>Aderência Final</t>
  </si>
  <si>
    <t>Faixa</t>
  </si>
  <si>
    <t>Auxiliar</t>
  </si>
  <si>
    <t>PONTUAÇÃO DA UNIDADE</t>
  </si>
  <si>
    <t>x</t>
  </si>
  <si>
    <t xml:space="preserve">N° </t>
  </si>
  <si>
    <t>Quesito</t>
  </si>
  <si>
    <t>Exemplo para verificação do quesito</t>
  </si>
  <si>
    <t>Pontuação</t>
  </si>
  <si>
    <t>Resposta</t>
  </si>
  <si>
    <t>Posição</t>
  </si>
  <si>
    <t>NA</t>
  </si>
  <si>
    <t>Total de Pontos</t>
  </si>
  <si>
    <t>Soma Auxiliar</t>
  </si>
  <si>
    <t>Pontuação Global</t>
  </si>
  <si>
    <r>
      <t>Descrição da Não Conformidade / Observação</t>
    </r>
    <r>
      <rPr>
        <sz val="12"/>
        <color theme="0"/>
        <rFont val="Calibri"/>
        <family val="2"/>
      </rPr>
      <t xml:space="preserve"> </t>
    </r>
  </si>
  <si>
    <t>Descrição dos Pontos Fortes ou Oportunidades de Melhoria</t>
  </si>
  <si>
    <t>Outros Comentários e/ou Constatações</t>
  </si>
  <si>
    <t xml:space="preserve">A unidade utiliza o Anexo 1 - Memorial Descritivo para realizar a contratação dos serviços do relatório técnico para os empregados próprios ? A prestação de serviços foi realizada cumprindo todos os requisitos  do Memorial Descritivo ? </t>
  </si>
  <si>
    <t xml:space="preserve">Memorial Descritivo / Contrato / Relatório Técnico </t>
  </si>
  <si>
    <t xml:space="preserve">Foi elaborada a estratégia de amostragem conforme Anexo 3 do PGS ?  As avaliações levantadas na estratégia de amostragem foram atendidas?   O quantitativo de avaliações foi realizada  conforme PGS? </t>
  </si>
  <si>
    <t>Formulário de Estratégia de Amostragem / Relatório Técnico</t>
  </si>
  <si>
    <t xml:space="preserve">A estratégia de amostragem da Mosaic foi realizada  com base nos riscos existentes no ambiente de trabalho e/ou avaliados na Análise Preliminar de Higiene Ocupacional APR-HO e/ou inventariados no PGR ? Os riscos avaliados quantitativamente estão condizentes com os documentos ? </t>
  </si>
  <si>
    <t>APR-HO / PGR / Formulário de Estratégia / Levantamento de Riscos da empresa</t>
  </si>
  <si>
    <t xml:space="preserve">O documento base do relatório técnico que contempla a exposição dos empregados próprios está tecnicamente condizente com o PGS e requisitos legais ?  O Anexo 4 -  Documento base do Relatório Técnico foi elaborado corretamente no que se refere a metodologia de avaliação, conclusões técnicas,  avaliações quantitativas, métodos de coleta, tempo de avaliação,  cálculos estatísticos, dentre outros ? </t>
  </si>
  <si>
    <t xml:space="preserve"> Relatório Técnico /  Legislação Nacional (NHO, NR, Decreto INSS, etc) / Requisito Internacional (NIOSH, OSHA, ACGIH, etc) </t>
  </si>
  <si>
    <t xml:space="preserve">A instrumentação de higiene utilizada para elaboração dos documentos  atende aos requisitos  de especificação mínima citados nas normas de higiene nacionais e internacionais (quando não houver requisito nacional) ? </t>
  </si>
  <si>
    <t xml:space="preserve">Certificados de calibração/ Legislação Nacional (NHO) / Requisito Internacional (NIOSH,  ACGIH, etc) / Anexo 1 do PGS-203  </t>
  </si>
  <si>
    <t xml:space="preserve">Os laboratórios de análise das amostras utilizados atendem aos requisitos mínimos do PGS ? </t>
  </si>
  <si>
    <t>Acreditação dos Laboratórios / certificados de análise / Anexo 1 do PGS-203</t>
  </si>
  <si>
    <t xml:space="preserve">A Mosaic possui disponível todos os anexos (planilhas de campo, histogramas, certificados de calibração, relatório de análises laboratoriais,  ART, planilha de banco de dados, entre outras)?  E  estes registros estão condizentes com o trabalho realizado e com os itens mínimos descritos no Anexo 1? </t>
  </si>
  <si>
    <t>Relatório Técnico  / Anexos : histogramas, planilhas de campo, certificados de calibração, relatório técnico, planilha de banco de dados / Anexo 01 do PGS-203.</t>
  </si>
  <si>
    <t xml:space="preserve">O responsavel pela H.O realizou verificação da Análise e validação dos resultados disponibilizados pelo fornecedor? os mesmos estão de acordo com os requisitos legais? </t>
  </si>
  <si>
    <t xml:space="preserve">Foi emitida a Anotação de Responsabilidade Técnica (ART) para elaboração dos relatórios técnicos (Mosaic e Contratados) conforme os serviços prestados? </t>
  </si>
  <si>
    <t>ART / Contrato</t>
  </si>
  <si>
    <t>Critérios para referência de pontuação</t>
  </si>
  <si>
    <t>Parâmetros</t>
  </si>
  <si>
    <t>Descritivo do Critério</t>
  </si>
  <si>
    <t>Implementação do requisito não iniciada</t>
  </si>
  <si>
    <t>Item não foi implementado; ou procedimento está conforme em menos de 25% dos casos amostrados; ou menos de 25% dos empregados domina o procedimento/procedimentos associados ao item.</t>
  </si>
  <si>
    <t>Conscientização em progresso</t>
  </si>
  <si>
    <t>Requisito em desenvolvimento (Implementação iniciada)</t>
  </si>
  <si>
    <t xml:space="preserve">Item em estágio inicial de implementação. O item está conforme entre 25% e 50% dos casos amostrados; ou entre 25% e 50% dos funcionários não domina o(s) procedimento(s) associado(s) ao item. </t>
  </si>
  <si>
    <t>25% da amostragem atende ao requisito</t>
  </si>
  <si>
    <t xml:space="preserve">Requisito está parcialmente implementado </t>
  </si>
  <si>
    <t xml:space="preserve">Item parcialmente implementado. O item está conforme entre 50% e 75% dos casos amostrados; ou entre 50% e 75% dos funcionários domina o(s) procedimento(s) associado(s) ao item. </t>
  </si>
  <si>
    <t>50% da amostragem atende ao requisito</t>
  </si>
  <si>
    <t>Item em estágio avançado de implementação. O item está conforme entre 75% e 99,99% dos casos amostrados; ou entre 75% e 99,99% dos funcionários domina o(s) procedimento(s) associado(s) ao item; ou existem oportunidades de melhoria.</t>
  </si>
  <si>
    <t>75% da amostragem atende ao requisito</t>
  </si>
  <si>
    <t>Requisito totalmente implementado</t>
  </si>
  <si>
    <t>Item totalmente implementado. Nenhuma amostra está não-conforme. Todos os envolvidos compreendem os objetivos de HO e estão engajados com sua contínua melhoria.</t>
  </si>
  <si>
    <t>100% da amostragem atende ao requisito</t>
  </si>
  <si>
    <t xml:space="preserve"> Check List PGS-MOS-EHS-203-Próprios</t>
  </si>
  <si>
    <t>PGS-MOS-EHS-203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</si>
</sst>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indexed="21"/>
      <name val="Calibri"/>
      <family val="2"/>
    </font>
    <font>
      <b/>
      <sz val="16"/>
      <color theme="0"/>
      <name val="Calibri"/>
      <family val="2"/>
    </font>
    <font>
      <b/>
      <sz val="11"/>
      <color indexed="8"/>
      <name val="Calibri"/>
      <family val="2"/>
    </font>
    <font>
      <b/>
      <sz val="12"/>
      <color indexed="9"/>
      <name val="Calibri"/>
      <family val="2"/>
    </font>
    <font>
      <sz val="12"/>
      <name val="Calibri"/>
      <family val="2"/>
    </font>
    <font>
      <sz val="20"/>
      <name val="Calibri"/>
      <family val="2"/>
    </font>
    <font>
      <b/>
      <sz val="12"/>
      <color theme="0"/>
      <name val="Calibri"/>
      <family val="2"/>
    </font>
    <font>
      <b/>
      <sz val="12"/>
      <color indexed="9"/>
      <name val="Arial"/>
      <family val="2"/>
    </font>
    <font>
      <b/>
      <sz val="18"/>
      <color indexed="9"/>
      <name val="Calibri"/>
      <family val="2"/>
    </font>
    <font>
      <u/>
      <sz val="10"/>
      <color indexed="12"/>
      <name val="Arial"/>
      <family val="2"/>
    </font>
    <font>
      <u/>
      <sz val="14"/>
      <color indexed="12"/>
      <name val="Arial"/>
      <family val="2"/>
    </font>
    <font>
      <b/>
      <sz val="12"/>
      <color indexed="8"/>
      <name val="Calibri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color indexed="9"/>
      <name val="Calibri"/>
      <family val="2"/>
    </font>
    <font>
      <sz val="10"/>
      <color indexed="9"/>
      <name val="Calibri"/>
      <family val="2"/>
    </font>
    <font>
      <b/>
      <sz val="12"/>
      <color indexed="10"/>
      <name val="Arial"/>
      <family val="2"/>
    </font>
    <font>
      <b/>
      <sz val="12"/>
      <name val="Calibri"/>
      <family val="2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Arial"/>
      <family val="2"/>
    </font>
    <font>
      <sz val="10"/>
      <name val="Arial"/>
      <family val="2"/>
    </font>
    <font>
      <b/>
      <sz val="16"/>
      <name val="Calibri"/>
      <family val="2"/>
    </font>
    <font>
      <sz val="11"/>
      <color indexed="8"/>
      <name val="Arial"/>
      <family val="2"/>
    </font>
    <font>
      <b/>
      <sz val="14"/>
      <name val="Calibri"/>
      <family val="2"/>
    </font>
    <font>
      <b/>
      <sz val="11"/>
      <color indexed="9"/>
      <name val="Calibri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1"/>
      <color theme="0" tint="-0.499984740745262"/>
      <name val="Calibri"/>
      <family val="2"/>
    </font>
    <font>
      <b/>
      <sz val="26"/>
      <color theme="0" tint="-0.499984740745262"/>
      <name val="Calibri"/>
      <family val="2"/>
    </font>
    <font>
      <sz val="26"/>
      <color theme="1"/>
      <name val="Calibri"/>
      <family val="2"/>
      <scheme val="minor"/>
    </font>
    <font>
      <b/>
      <sz val="26"/>
      <color theme="0"/>
      <name val="Calibri"/>
      <family val="2"/>
    </font>
    <font>
      <sz val="11"/>
      <color theme="0" tint="-0.499984740745262"/>
      <name val="Calibri"/>
      <family val="2"/>
      <scheme val="minor"/>
    </font>
    <font>
      <sz val="11"/>
      <color theme="0" tint="-0.249977111117893"/>
      <name val="Calibri"/>
      <family val="2"/>
    </font>
    <font>
      <b/>
      <sz val="11"/>
      <color theme="4" tint="0.59999389629810485"/>
      <name val="Calibri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6"/>
      <color rgb="FF0070C0"/>
      <name val="Calibri"/>
      <family val="2"/>
      <scheme val="minor"/>
    </font>
    <font>
      <b/>
      <sz val="26"/>
      <color rgb="FF0070C0"/>
      <name val="Calibri"/>
      <family val="2"/>
    </font>
    <font>
      <sz val="12"/>
      <color theme="0"/>
      <name val="Calibri"/>
      <family val="2"/>
    </font>
    <font>
      <sz val="12"/>
      <color rgb="FFFF0000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20"/>
      <color indexed="21"/>
      <name val="Calibri"/>
      <family val="2"/>
    </font>
    <font>
      <b/>
      <sz val="22"/>
      <color rgb="FF008080"/>
      <name val="Calibri"/>
      <family val="2"/>
      <scheme val="minor"/>
    </font>
    <font>
      <b/>
      <sz val="24"/>
      <color rgb="FF008080"/>
      <name val="Calibri"/>
      <family val="2"/>
      <scheme val="minor"/>
    </font>
    <font>
      <b/>
      <sz val="22"/>
      <color rgb="FF0070C0"/>
      <name val="Calibri"/>
      <family val="2"/>
      <scheme val="minor"/>
    </font>
    <font>
      <b/>
      <sz val="11"/>
      <color theme="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00B05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70C0"/>
        <bgColor indexed="31"/>
      </patternFill>
    </fill>
  </fills>
  <borders count="54">
    <border>
      <left/>
      <right/>
      <top/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/>
      <right/>
      <top/>
      <bottom style="medium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hair">
        <color indexed="9"/>
      </left>
      <right/>
      <top style="hair">
        <color indexed="9"/>
      </top>
      <bottom style="hair">
        <color indexed="9"/>
      </bottom>
      <diagonal/>
    </border>
    <border>
      <left/>
      <right/>
      <top style="hair">
        <color indexed="9"/>
      </top>
      <bottom/>
      <diagonal/>
    </border>
    <border>
      <left style="hair">
        <color indexed="9"/>
      </left>
      <right/>
      <top style="hair">
        <color indexed="9"/>
      </top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 style="hair">
        <color indexed="9"/>
      </right>
      <top style="hair">
        <color indexed="9"/>
      </top>
      <bottom style="hair">
        <color indexed="9"/>
      </bottom>
      <diagonal/>
    </border>
    <border>
      <left/>
      <right/>
      <top style="hair">
        <color indexed="9"/>
      </top>
      <bottom style="hair">
        <color indexed="9"/>
      </bottom>
      <diagonal/>
    </border>
    <border>
      <left style="hair">
        <color indexed="9"/>
      </left>
      <right/>
      <top/>
      <bottom style="medium">
        <color indexed="9"/>
      </bottom>
      <diagonal/>
    </border>
    <border>
      <left/>
      <right style="hair">
        <color indexed="9"/>
      </right>
      <top/>
      <bottom style="medium">
        <color indexed="9"/>
      </bottom>
      <diagonal/>
    </border>
    <border>
      <left style="hair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hair">
        <color indexed="9"/>
      </right>
      <top style="medium">
        <color indexed="9"/>
      </top>
      <bottom/>
      <diagonal/>
    </border>
    <border>
      <left/>
      <right style="hair">
        <color indexed="9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medium">
        <color rgb="FF000000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medium">
        <color rgb="FF000000"/>
      </bottom>
      <diagonal/>
    </border>
    <border>
      <left style="hair">
        <color indexed="22"/>
      </left>
      <right style="medium">
        <color rgb="FF000000"/>
      </right>
      <top style="hair">
        <color indexed="22"/>
      </top>
      <bottom style="medium">
        <color rgb="FF000000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rgb="FF00000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rgb="FF000000"/>
      </right>
      <top/>
      <bottom/>
      <diagonal/>
    </border>
    <border>
      <left style="hair">
        <color indexed="9"/>
      </left>
      <right style="hair">
        <color indexed="9"/>
      </right>
      <top style="hair">
        <color indexed="9"/>
      </top>
      <bottom style="medium">
        <color indexed="64"/>
      </bottom>
      <diagonal/>
    </border>
    <border>
      <left style="hair">
        <color indexed="9"/>
      </left>
      <right/>
      <top style="hair">
        <color indexed="9"/>
      </top>
      <bottom style="medium">
        <color indexed="64"/>
      </bottom>
      <diagonal/>
    </border>
    <border>
      <left style="hair">
        <color indexed="9"/>
      </left>
      <right/>
      <top/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/>
      <diagonal/>
    </border>
    <border>
      <left style="hair">
        <color indexed="22"/>
      </left>
      <right style="medium">
        <color rgb="FF000000"/>
      </right>
      <top style="hair">
        <color indexed="22"/>
      </top>
      <bottom/>
      <diagonal/>
    </border>
    <border>
      <left style="medium">
        <color rgb="FF000000"/>
      </left>
      <right style="hair">
        <color indexed="9"/>
      </right>
      <top style="hair">
        <color indexed="9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hair">
        <color indexed="22"/>
      </right>
      <top style="hair">
        <color indexed="22"/>
      </top>
      <bottom style="medium">
        <color rgb="FF000000"/>
      </bottom>
      <diagonal/>
    </border>
    <border>
      <left style="medium">
        <color rgb="FF000000"/>
      </left>
      <right style="hair">
        <color indexed="22"/>
      </right>
      <top/>
      <bottom style="hair">
        <color indexed="22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</cellStyleXfs>
  <cellXfs count="166">
    <xf numFmtId="0" fontId="0" fillId="0" borderId="0" xfId="0"/>
    <xf numFmtId="2" fontId="8" fillId="4" borderId="0" xfId="0" applyNumberFormat="1" applyFont="1" applyFill="1" applyAlignment="1">
      <alignment horizontal="left"/>
    </xf>
    <xf numFmtId="2" fontId="5" fillId="4" borderId="0" xfId="0" applyNumberFormat="1" applyFont="1" applyFill="1" applyAlignment="1">
      <alignment horizontal="left"/>
    </xf>
    <xf numFmtId="0" fontId="12" fillId="0" borderId="0" xfId="1" applyFont="1" applyBorder="1" applyAlignment="1" applyProtection="1">
      <alignment horizontal="center" vertical="center"/>
    </xf>
    <xf numFmtId="0" fontId="28" fillId="6" borderId="0" xfId="3" applyFont="1" applyFill="1" applyAlignment="1" applyProtection="1">
      <alignment horizontal="center" vertical="center" textRotation="90" wrapText="1"/>
      <protection hidden="1"/>
    </xf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24" fillId="0" borderId="0" xfId="2" applyAlignment="1" applyProtection="1">
      <alignment wrapText="1"/>
      <protection hidden="1"/>
    </xf>
    <xf numFmtId="0" fontId="26" fillId="0" borderId="0" xfId="0" applyFont="1" applyAlignment="1">
      <alignment wrapText="1"/>
    </xf>
    <xf numFmtId="0" fontId="24" fillId="0" borderId="7" xfId="2" applyBorder="1" applyAlignment="1" applyProtection="1">
      <alignment wrapText="1"/>
      <protection hidden="1"/>
    </xf>
    <xf numFmtId="0" fontId="28" fillId="6" borderId="0" xfId="3" applyFont="1" applyFill="1" applyAlignment="1" applyProtection="1">
      <alignment vertical="center" wrapText="1"/>
      <protection hidden="1"/>
    </xf>
    <xf numFmtId="0" fontId="0" fillId="4" borderId="0" xfId="0" applyFill="1" applyAlignment="1">
      <alignment wrapText="1"/>
    </xf>
    <xf numFmtId="0" fontId="22" fillId="4" borderId="0" xfId="0" applyFont="1" applyFill="1" applyAlignment="1">
      <alignment wrapText="1"/>
    </xf>
    <xf numFmtId="0" fontId="22" fillId="0" borderId="0" xfId="0" applyFont="1" applyAlignment="1">
      <alignment horizontal="center" wrapText="1"/>
    </xf>
    <xf numFmtId="2" fontId="6" fillId="2" borderId="3" xfId="0" applyNumberFormat="1" applyFont="1" applyFill="1" applyBorder="1" applyAlignment="1" applyProtection="1">
      <alignment horizontal="center" vertical="center"/>
      <protection locked="0"/>
    </xf>
    <xf numFmtId="14" fontId="6" fillId="2" borderId="3" xfId="0" applyNumberFormat="1" applyFont="1" applyFill="1" applyBorder="1" applyAlignment="1" applyProtection="1">
      <alignment horizontal="center" vertical="center"/>
      <protection locked="0"/>
    </xf>
    <xf numFmtId="0" fontId="0" fillId="7" borderId="0" xfId="0" applyFill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3" fillId="7" borderId="0" xfId="0" applyFont="1" applyFill="1"/>
    <xf numFmtId="0" fontId="33" fillId="0" borderId="0" xfId="0" applyFont="1"/>
    <xf numFmtId="0" fontId="34" fillId="0" borderId="0" xfId="0" applyFont="1" applyAlignment="1">
      <alignment vertical="center"/>
    </xf>
    <xf numFmtId="0" fontId="4" fillId="8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" fillId="4" borderId="0" xfId="0" applyFont="1" applyFill="1"/>
    <xf numFmtId="0" fontId="0" fillId="4" borderId="0" xfId="0" applyFill="1"/>
    <xf numFmtId="0" fontId="9" fillId="4" borderId="0" xfId="0" applyFont="1" applyFill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4" borderId="0" xfId="0" applyFont="1" applyFill="1" applyAlignment="1">
      <alignment vertical="center" wrapText="1" readingOrder="1"/>
    </xf>
    <xf numFmtId="0" fontId="17" fillId="4" borderId="0" xfId="0" applyFont="1" applyFill="1" applyAlignment="1">
      <alignment horizontal="left" wrapText="1" readingOrder="1"/>
    </xf>
    <xf numFmtId="2" fontId="15" fillId="4" borderId="0" xfId="0" applyNumberFormat="1" applyFont="1" applyFill="1" applyAlignment="1">
      <alignment horizontal="center"/>
    </xf>
    <xf numFmtId="10" fontId="15" fillId="4" borderId="0" xfId="0" applyNumberFormat="1" applyFont="1" applyFill="1" applyAlignment="1">
      <alignment horizontal="center"/>
    </xf>
    <xf numFmtId="0" fontId="18" fillId="0" borderId="0" xfId="0" applyFont="1" applyAlignment="1">
      <alignment horizontal="center"/>
    </xf>
    <xf numFmtId="10" fontId="19" fillId="2" borderId="6" xfId="0" applyNumberFormat="1" applyFont="1" applyFill="1" applyBorder="1" applyAlignment="1">
      <alignment horizontal="center" vertical="center"/>
    </xf>
    <xf numFmtId="0" fontId="20" fillId="4" borderId="0" xfId="0" applyFont="1" applyFill="1" applyAlignment="1">
      <alignment vertical="center" wrapText="1" readingOrder="1"/>
    </xf>
    <xf numFmtId="0" fontId="21" fillId="4" borderId="0" xfId="0" applyFont="1" applyFill="1" applyAlignment="1">
      <alignment horizontal="left" wrapText="1" readingOrder="1"/>
    </xf>
    <xf numFmtId="0" fontId="0" fillId="0" borderId="8" xfId="0" applyBorder="1" applyAlignment="1">
      <alignment horizontal="center" vertical="center"/>
    </xf>
    <xf numFmtId="0" fontId="0" fillId="0" borderId="7" xfId="0" applyBorder="1"/>
    <xf numFmtId="0" fontId="0" fillId="5" borderId="0" xfId="0" applyFill="1"/>
    <xf numFmtId="0" fontId="10" fillId="3" borderId="4" xfId="0" applyFont="1" applyFill="1" applyBorder="1" applyAlignment="1">
      <alignment vertical="center" wrapText="1"/>
    </xf>
    <xf numFmtId="1" fontId="13" fillId="2" borderId="11" xfId="0" applyNumberFormat="1" applyFont="1" applyFill="1" applyBorder="1" applyAlignment="1">
      <alignment horizontal="center" vertical="center"/>
    </xf>
    <xf numFmtId="1" fontId="19" fillId="2" borderId="11" xfId="0" applyNumberFormat="1" applyFont="1" applyFill="1" applyBorder="1" applyAlignment="1">
      <alignment horizontal="center" vertical="center"/>
    </xf>
    <xf numFmtId="1" fontId="19" fillId="2" borderId="12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39" fillId="11" borderId="22" xfId="0" applyFont="1" applyFill="1" applyBorder="1" applyAlignment="1">
      <alignment horizontal="center" vertical="center"/>
    </xf>
    <xf numFmtId="0" fontId="39" fillId="11" borderId="21" xfId="0" applyFont="1" applyFill="1" applyBorder="1" applyAlignment="1">
      <alignment horizontal="center" vertical="center" wrapText="1"/>
    </xf>
    <xf numFmtId="0" fontId="41" fillId="0" borderId="19" xfId="0" applyFont="1" applyBorder="1" applyAlignment="1">
      <alignment vertical="center" wrapText="1"/>
    </xf>
    <xf numFmtId="0" fontId="41" fillId="0" borderId="21" xfId="0" applyFont="1" applyBorder="1" applyAlignment="1">
      <alignment vertical="center" wrapText="1"/>
    </xf>
    <xf numFmtId="0" fontId="39" fillId="11" borderId="24" xfId="0" applyFont="1" applyFill="1" applyBorder="1" applyAlignment="1">
      <alignment horizontal="center" vertical="center" wrapText="1"/>
    </xf>
    <xf numFmtId="9" fontId="0" fillId="0" borderId="0" xfId="0" applyNumberFormat="1"/>
    <xf numFmtId="0" fontId="5" fillId="12" borderId="9" xfId="0" applyFont="1" applyFill="1" applyBorder="1" applyAlignment="1">
      <alignment horizontal="center" vertical="center"/>
    </xf>
    <xf numFmtId="0" fontId="5" fillId="12" borderId="15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16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2" fontId="5" fillId="12" borderId="27" xfId="0" applyNumberFormat="1" applyFont="1" applyFill="1" applyBorder="1" applyAlignment="1">
      <alignment vertical="center"/>
    </xf>
    <xf numFmtId="2" fontId="5" fillId="12" borderId="28" xfId="0" applyNumberFormat="1" applyFont="1" applyFill="1" applyBorder="1" applyAlignment="1">
      <alignment vertical="center"/>
    </xf>
    <xf numFmtId="10" fontId="25" fillId="2" borderId="9" xfId="0" applyNumberFormat="1" applyFont="1" applyFill="1" applyBorder="1" applyAlignment="1">
      <alignment horizontal="center" vertical="center"/>
    </xf>
    <xf numFmtId="2" fontId="25" fillId="2" borderId="7" xfId="0" applyNumberFormat="1" applyFont="1" applyFill="1" applyBorder="1" applyAlignment="1">
      <alignment horizontal="center" vertical="center"/>
    </xf>
    <xf numFmtId="0" fontId="49" fillId="7" borderId="10" xfId="3" applyFont="1" applyFill="1" applyBorder="1" applyAlignment="1">
      <alignment horizontal="center" vertical="center" wrapText="1"/>
    </xf>
    <xf numFmtId="2" fontId="43" fillId="7" borderId="10" xfId="0" applyNumberFormat="1" applyFont="1" applyFill="1" applyBorder="1" applyAlignment="1">
      <alignment horizontal="center" vertical="center" wrapText="1"/>
    </xf>
    <xf numFmtId="9" fontId="43" fillId="7" borderId="10" xfId="0" applyNumberFormat="1" applyFont="1" applyFill="1" applyBorder="1" applyAlignment="1" applyProtection="1">
      <alignment horizontal="center" vertical="center" wrapText="1"/>
      <protection locked="0"/>
    </xf>
    <xf numFmtId="0" fontId="43" fillId="7" borderId="10" xfId="0" applyFont="1" applyFill="1" applyBorder="1" applyAlignment="1">
      <alignment horizontal="center" vertical="center" wrapText="1"/>
    </xf>
    <xf numFmtId="0" fontId="51" fillId="7" borderId="10" xfId="0" applyFont="1" applyFill="1" applyBorder="1" applyAlignment="1">
      <alignment horizontal="center" vertical="center" wrapText="1"/>
    </xf>
    <xf numFmtId="2" fontId="51" fillId="7" borderId="10" xfId="0" applyNumberFormat="1" applyFont="1" applyFill="1" applyBorder="1" applyAlignment="1">
      <alignment horizontal="center" vertical="center" wrapText="1"/>
    </xf>
    <xf numFmtId="0" fontId="49" fillId="7" borderId="10" xfId="3" applyFont="1" applyFill="1" applyBorder="1" applyAlignment="1">
      <alignment horizontal="justify" vertical="center" wrapText="1"/>
    </xf>
    <xf numFmtId="2" fontId="50" fillId="2" borderId="5" xfId="0" applyNumberFormat="1" applyFont="1" applyFill="1" applyBorder="1" applyAlignment="1">
      <alignment horizontal="center" vertical="center"/>
    </xf>
    <xf numFmtId="10" fontId="50" fillId="2" borderId="5" xfId="0" applyNumberFormat="1" applyFont="1" applyFill="1" applyBorder="1" applyAlignment="1">
      <alignment horizontal="center" vertical="center"/>
    </xf>
    <xf numFmtId="0" fontId="49" fillId="7" borderId="10" xfId="0" applyFont="1" applyFill="1" applyBorder="1" applyAlignment="1" applyProtection="1">
      <alignment horizontal="justify" vertical="center" wrapText="1"/>
      <protection locked="0"/>
    </xf>
    <xf numFmtId="0" fontId="48" fillId="7" borderId="10" xfId="0" applyFont="1" applyFill="1" applyBorder="1" applyAlignment="1" applyProtection="1">
      <alignment horizontal="center" vertical="center" wrapText="1"/>
      <protection locked="0"/>
    </xf>
    <xf numFmtId="0" fontId="6" fillId="7" borderId="10" xfId="0" applyFont="1" applyFill="1" applyBorder="1" applyAlignment="1" applyProtection="1">
      <alignment horizontal="justify" vertical="center" wrapText="1"/>
      <protection locked="0"/>
    </xf>
    <xf numFmtId="0" fontId="49" fillId="7" borderId="10" xfId="0" applyFont="1" applyFill="1" applyBorder="1" applyAlignment="1" applyProtection="1">
      <alignment horizontal="center" vertical="center" wrapText="1"/>
      <protection locked="0"/>
    </xf>
    <xf numFmtId="0" fontId="5" fillId="7" borderId="5" xfId="0" applyFont="1" applyFill="1" applyBorder="1" applyAlignment="1">
      <alignment horizontal="center" vertical="center"/>
    </xf>
    <xf numFmtId="0" fontId="30" fillId="0" borderId="7" xfId="2" applyFont="1" applyBorder="1" applyAlignment="1" applyProtection="1">
      <alignment wrapText="1"/>
      <protection hidden="1"/>
    </xf>
    <xf numFmtId="0" fontId="49" fillId="7" borderId="37" xfId="3" applyFont="1" applyFill="1" applyBorder="1" applyAlignment="1">
      <alignment horizontal="center" vertical="center" wrapText="1"/>
    </xf>
    <xf numFmtId="0" fontId="48" fillId="7" borderId="38" xfId="0" applyFont="1" applyFill="1" applyBorder="1" applyAlignment="1" applyProtection="1">
      <alignment horizontal="center" vertical="center" wrapText="1"/>
      <protection locked="0"/>
    </xf>
    <xf numFmtId="0" fontId="6" fillId="7" borderId="38" xfId="0" applyFont="1" applyFill="1" applyBorder="1" applyAlignment="1" applyProtection="1">
      <alignment horizontal="center" vertical="center" wrapText="1"/>
      <protection locked="0"/>
    </xf>
    <xf numFmtId="0" fontId="49" fillId="7" borderId="38" xfId="0" applyFont="1" applyFill="1" applyBorder="1" applyAlignment="1" applyProtection="1">
      <alignment horizontal="justify" vertical="center" wrapText="1"/>
      <protection locked="0"/>
    </xf>
    <xf numFmtId="0" fontId="49" fillId="7" borderId="39" xfId="3" applyFont="1" applyFill="1" applyBorder="1" applyAlignment="1">
      <alignment horizontal="justify" vertical="center" wrapText="1"/>
    </xf>
    <xf numFmtId="0" fontId="49" fillId="7" borderId="39" xfId="3" applyFont="1" applyFill="1" applyBorder="1" applyAlignment="1">
      <alignment horizontal="center" vertical="center" wrapText="1"/>
    </xf>
    <xf numFmtId="2" fontId="43" fillId="7" borderId="39" xfId="0" applyNumberFormat="1" applyFont="1" applyFill="1" applyBorder="1" applyAlignment="1">
      <alignment horizontal="center" vertical="center" wrapText="1"/>
    </xf>
    <xf numFmtId="0" fontId="43" fillId="7" borderId="39" xfId="0" applyFont="1" applyFill="1" applyBorder="1" applyAlignment="1">
      <alignment horizontal="center" vertical="center" wrapText="1"/>
    </xf>
    <xf numFmtId="0" fontId="51" fillId="7" borderId="39" xfId="0" applyFont="1" applyFill="1" applyBorder="1" applyAlignment="1">
      <alignment horizontal="center" vertical="center" wrapText="1"/>
    </xf>
    <xf numFmtId="2" fontId="51" fillId="7" borderId="39" xfId="0" applyNumberFormat="1" applyFont="1" applyFill="1" applyBorder="1" applyAlignment="1">
      <alignment horizontal="center" vertical="center" wrapText="1"/>
    </xf>
    <xf numFmtId="0" fontId="6" fillId="7" borderId="39" xfId="3" applyFont="1" applyFill="1" applyBorder="1" applyAlignment="1">
      <alignment horizontal="justify" vertical="center" wrapText="1"/>
    </xf>
    <xf numFmtId="0" fontId="6" fillId="7" borderId="40" xfId="3" applyFont="1" applyFill="1" applyBorder="1" applyAlignment="1">
      <alignment horizontal="justify" vertical="center" wrapText="1"/>
    </xf>
    <xf numFmtId="2" fontId="43" fillId="7" borderId="41" xfId="0" applyNumberFormat="1" applyFont="1" applyFill="1" applyBorder="1" applyAlignment="1">
      <alignment horizontal="center" vertical="center" wrapText="1"/>
    </xf>
    <xf numFmtId="0" fontId="8" fillId="13" borderId="42" xfId="3" applyFont="1" applyFill="1" applyBorder="1" applyAlignment="1" applyProtection="1">
      <alignment horizontal="center" vertical="center" wrapText="1"/>
      <protection hidden="1"/>
    </xf>
    <xf numFmtId="0" fontId="8" fillId="13" borderId="43" xfId="3" applyFont="1" applyFill="1" applyBorder="1" applyAlignment="1" applyProtection="1">
      <alignment horizontal="center" vertical="center" wrapText="1"/>
      <protection hidden="1"/>
    </xf>
    <xf numFmtId="9" fontId="8" fillId="13" borderId="43" xfId="3" applyNumberFormat="1" applyFont="1" applyFill="1" applyBorder="1" applyAlignment="1" applyProtection="1">
      <alignment horizontal="center" vertical="center" wrapText="1"/>
      <protection hidden="1"/>
    </xf>
    <xf numFmtId="0" fontId="8" fillId="13" borderId="44" xfId="3" applyFont="1" applyFill="1" applyBorder="1" applyAlignment="1" applyProtection="1">
      <alignment horizontal="center" vertical="center" wrapText="1"/>
      <protection hidden="1"/>
    </xf>
    <xf numFmtId="0" fontId="31" fillId="9" borderId="45" xfId="3" applyFont="1" applyFill="1" applyBorder="1" applyAlignment="1" applyProtection="1">
      <alignment vertical="center" wrapText="1"/>
      <protection hidden="1"/>
    </xf>
    <xf numFmtId="0" fontId="31" fillId="9" borderId="46" xfId="3" applyFont="1" applyFill="1" applyBorder="1" applyAlignment="1" applyProtection="1">
      <alignment vertical="center" wrapText="1"/>
      <protection hidden="1"/>
    </xf>
    <xf numFmtId="0" fontId="56" fillId="6" borderId="46" xfId="3" applyFont="1" applyFill="1" applyBorder="1" applyAlignment="1" applyProtection="1">
      <alignment vertical="center" wrapText="1"/>
      <protection hidden="1"/>
    </xf>
    <xf numFmtId="0" fontId="56" fillId="0" borderId="47" xfId="3" applyFont="1" applyBorder="1" applyAlignment="1" applyProtection="1">
      <alignment vertical="center" wrapText="1"/>
      <protection hidden="1"/>
    </xf>
    <xf numFmtId="0" fontId="56" fillId="0" borderId="26" xfId="3" applyFont="1" applyBorder="1" applyAlignment="1" applyProtection="1">
      <alignment vertical="center" wrapText="1"/>
      <protection hidden="1"/>
    </xf>
    <xf numFmtId="2" fontId="1" fillId="0" borderId="26" xfId="0" applyNumberFormat="1" applyFont="1" applyBorder="1" applyAlignment="1">
      <alignment horizontal="center" vertical="center"/>
    </xf>
    <xf numFmtId="0" fontId="35" fillId="0" borderId="26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2" fontId="30" fillId="4" borderId="26" xfId="0" applyNumberFormat="1" applyFont="1" applyFill="1" applyBorder="1"/>
    <xf numFmtId="0" fontId="49" fillId="7" borderId="48" xfId="3" applyFont="1" applyFill="1" applyBorder="1" applyAlignment="1">
      <alignment horizontal="justify" vertical="center" wrapText="1"/>
    </xf>
    <xf numFmtId="0" fontId="51" fillId="7" borderId="48" xfId="0" applyFont="1" applyFill="1" applyBorder="1" applyAlignment="1">
      <alignment horizontal="center" vertical="center" wrapText="1"/>
    </xf>
    <xf numFmtId="0" fontId="49" fillId="7" borderId="48" xfId="0" applyFont="1" applyFill="1" applyBorder="1" applyAlignment="1" applyProtection="1">
      <alignment horizontal="center" vertical="center" wrapText="1"/>
      <protection locked="0"/>
    </xf>
    <xf numFmtId="0" fontId="49" fillId="7" borderId="49" xfId="0" applyFont="1" applyFill="1" applyBorder="1" applyAlignment="1" applyProtection="1">
      <alignment horizontal="justify" vertical="center" wrapText="1"/>
      <protection locked="0"/>
    </xf>
    <xf numFmtId="2" fontId="51" fillId="6" borderId="46" xfId="3" applyNumberFormat="1" applyFont="1" applyFill="1" applyBorder="1" applyAlignment="1" applyProtection="1">
      <alignment horizontal="center" vertical="center" wrapText="1"/>
      <protection hidden="1"/>
    </xf>
    <xf numFmtId="0" fontId="24" fillId="0" borderId="32" xfId="3" applyBorder="1" applyAlignment="1">
      <alignment horizontal="center" vertical="center" wrapText="1"/>
    </xf>
    <xf numFmtId="0" fontId="0" fillId="0" borderId="0" xfId="0" applyBorder="1"/>
    <xf numFmtId="0" fontId="30" fillId="0" borderId="0" xfId="2" applyFont="1" applyBorder="1" applyAlignment="1" applyProtection="1">
      <alignment wrapText="1"/>
      <protection hidden="1"/>
    </xf>
    <xf numFmtId="0" fontId="30" fillId="0" borderId="0" xfId="2" applyFont="1" applyBorder="1" applyAlignment="1" applyProtection="1">
      <alignment horizontal="justify" wrapText="1"/>
      <protection hidden="1"/>
    </xf>
    <xf numFmtId="0" fontId="30" fillId="0" borderId="0" xfId="2" applyFont="1" applyBorder="1" applyAlignment="1">
      <alignment wrapText="1"/>
    </xf>
    <xf numFmtId="0" fontId="24" fillId="0" borderId="0" xfId="2" applyBorder="1" applyAlignment="1">
      <alignment wrapText="1"/>
    </xf>
    <xf numFmtId="0" fontId="24" fillId="0" borderId="0" xfId="2" applyBorder="1" applyAlignment="1" applyProtection="1">
      <alignment wrapText="1"/>
      <protection hidden="1"/>
    </xf>
    <xf numFmtId="0" fontId="24" fillId="0" borderId="33" xfId="2" applyBorder="1" applyAlignment="1" applyProtection="1">
      <alignment wrapText="1"/>
      <protection hidden="1"/>
    </xf>
    <xf numFmtId="0" fontId="37" fillId="9" borderId="50" xfId="3" applyFont="1" applyFill="1" applyBorder="1" applyAlignment="1" applyProtection="1">
      <alignment horizontal="center" vertical="center" wrapText="1"/>
      <protection hidden="1"/>
    </xf>
    <xf numFmtId="2" fontId="30" fillId="4" borderId="51" xfId="0" applyNumberFormat="1" applyFont="1" applyFill="1" applyBorder="1"/>
    <xf numFmtId="0" fontId="22" fillId="0" borderId="0" xfId="0" applyFont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2" fillId="4" borderId="33" xfId="0" applyFont="1" applyFill="1" applyBorder="1" applyAlignment="1">
      <alignment wrapText="1"/>
    </xf>
    <xf numFmtId="0" fontId="22" fillId="0" borderId="32" xfId="0" applyFont="1" applyBorder="1" applyAlignment="1">
      <alignment horizontal="center" wrapText="1"/>
    </xf>
    <xf numFmtId="0" fontId="22" fillId="0" borderId="34" xfId="0" applyFont="1" applyBorder="1" applyAlignment="1">
      <alignment horizontal="center" wrapText="1"/>
    </xf>
    <xf numFmtId="0" fontId="22" fillId="0" borderId="35" xfId="0" applyFont="1" applyBorder="1" applyAlignment="1">
      <alignment wrapText="1"/>
    </xf>
    <xf numFmtId="0" fontId="22" fillId="4" borderId="35" xfId="0" applyFont="1" applyFill="1" applyBorder="1" applyAlignment="1">
      <alignment wrapText="1"/>
    </xf>
    <xf numFmtId="0" fontId="22" fillId="4" borderId="36" xfId="0" applyFont="1" applyFill="1" applyBorder="1" applyAlignment="1">
      <alignment wrapText="1"/>
    </xf>
    <xf numFmtId="0" fontId="49" fillId="7" borderId="52" xfId="3" applyFont="1" applyFill="1" applyBorder="1" applyAlignment="1">
      <alignment horizontal="center" vertical="center" wrapText="1"/>
    </xf>
    <xf numFmtId="9" fontId="43" fillId="7" borderId="39" xfId="0" applyNumberFormat="1" applyFont="1" applyFill="1" applyBorder="1" applyAlignment="1" applyProtection="1">
      <alignment horizontal="center" vertical="center" wrapText="1"/>
      <protection locked="0"/>
    </xf>
    <xf numFmtId="0" fontId="49" fillId="7" borderId="53" xfId="3" applyFont="1" applyFill="1" applyBorder="1" applyAlignment="1">
      <alignment horizontal="center" vertical="center" wrapText="1"/>
    </xf>
    <xf numFmtId="9" fontId="43" fillId="7" borderId="41" xfId="0" applyNumberFormat="1" applyFont="1" applyFill="1" applyBorder="1" applyAlignment="1" applyProtection="1">
      <alignment horizontal="center" vertical="center" wrapText="1"/>
      <protection locked="0"/>
    </xf>
    <xf numFmtId="1" fontId="27" fillId="7" borderId="0" xfId="0" applyNumberFormat="1" applyFont="1" applyFill="1" applyAlignment="1">
      <alignment horizontal="center" vertical="center"/>
    </xf>
    <xf numFmtId="1" fontId="27" fillId="7" borderId="17" xfId="0" applyNumberFormat="1" applyFont="1" applyFill="1" applyBorder="1" applyAlignment="1">
      <alignment horizontal="center" vertical="center"/>
    </xf>
    <xf numFmtId="0" fontId="4" fillId="8" borderId="0" xfId="0" applyFont="1" applyFill="1" applyAlignment="1">
      <alignment horizontal="left" vertical="center"/>
    </xf>
    <xf numFmtId="2" fontId="5" fillId="12" borderId="1" xfId="0" applyNumberFormat="1" applyFont="1" applyFill="1" applyBorder="1" applyAlignment="1">
      <alignment horizontal="left" vertical="center"/>
    </xf>
    <xf numFmtId="2" fontId="5" fillId="12" borderId="2" xfId="0" applyNumberFormat="1" applyFont="1" applyFill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14" fontId="36" fillId="0" borderId="0" xfId="0" applyNumberFormat="1" applyFont="1" applyAlignment="1">
      <alignment horizontal="left" vertical="center"/>
    </xf>
    <xf numFmtId="0" fontId="10" fillId="12" borderId="13" xfId="0" applyFont="1" applyFill="1" applyBorder="1" applyAlignment="1">
      <alignment horizontal="center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2" borderId="14" xfId="0" applyFont="1" applyFill="1" applyBorder="1" applyAlignment="1">
      <alignment horizontal="center" vertical="center" wrapText="1"/>
    </xf>
    <xf numFmtId="0" fontId="55" fillId="0" borderId="34" xfId="0" applyFont="1" applyBorder="1" applyAlignment="1">
      <alignment horizontal="center" wrapText="1"/>
    </xf>
    <xf numFmtId="0" fontId="53" fillId="0" borderId="35" xfId="0" applyFont="1" applyBorder="1" applyAlignment="1">
      <alignment horizontal="center" wrapText="1"/>
    </xf>
    <xf numFmtId="0" fontId="53" fillId="0" borderId="36" xfId="0" applyFont="1" applyBorder="1" applyAlignment="1">
      <alignment horizontal="center" wrapText="1"/>
    </xf>
    <xf numFmtId="0" fontId="46" fillId="0" borderId="29" xfId="0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52" fillId="0" borderId="32" xfId="0" applyFont="1" applyBorder="1" applyAlignment="1">
      <alignment horizontal="center"/>
    </xf>
    <xf numFmtId="0" fontId="52" fillId="0" borderId="0" xfId="0" applyFont="1" applyAlignment="1">
      <alignment horizontal="center"/>
    </xf>
    <xf numFmtId="0" fontId="52" fillId="0" borderId="33" xfId="0" applyFont="1" applyBorder="1" applyAlignment="1">
      <alignment horizontal="center"/>
    </xf>
    <xf numFmtId="0" fontId="26" fillId="0" borderId="0" xfId="0" applyFont="1" applyAlignment="1">
      <alignment horizontal="center" wrapText="1"/>
    </xf>
    <xf numFmtId="0" fontId="45" fillId="0" borderId="29" xfId="2" applyFont="1" applyBorder="1" applyAlignment="1" applyProtection="1">
      <alignment horizontal="center" vertical="center" wrapText="1"/>
      <protection hidden="1"/>
    </xf>
    <xf numFmtId="0" fontId="45" fillId="0" borderId="30" xfId="2" applyFont="1" applyBorder="1" applyAlignment="1" applyProtection="1">
      <alignment horizontal="center" vertical="center" wrapText="1"/>
      <protection hidden="1"/>
    </xf>
    <xf numFmtId="0" fontId="45" fillId="0" borderId="31" xfId="2" applyFont="1" applyBorder="1" applyAlignment="1" applyProtection="1">
      <alignment horizontal="center" vertical="center" wrapText="1"/>
      <protection hidden="1"/>
    </xf>
    <xf numFmtId="0" fontId="54" fillId="0" borderId="32" xfId="2" applyFont="1" applyBorder="1" applyAlignment="1" applyProtection="1">
      <alignment horizontal="center" vertical="center" wrapText="1"/>
      <protection hidden="1"/>
    </xf>
    <xf numFmtId="0" fontId="54" fillId="0" borderId="0" xfId="2" applyFont="1" applyBorder="1" applyAlignment="1" applyProtection="1">
      <alignment horizontal="center" vertical="center" wrapText="1"/>
      <protection hidden="1"/>
    </xf>
    <xf numFmtId="0" fontId="54" fillId="0" borderId="33" xfId="2" applyFont="1" applyBorder="1" applyAlignment="1" applyProtection="1">
      <alignment horizontal="center" vertical="center" wrapText="1"/>
      <protection hidden="1"/>
    </xf>
    <xf numFmtId="0" fontId="42" fillId="0" borderId="23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0" fontId="38" fillId="10" borderId="18" xfId="0" applyFont="1" applyFill="1" applyBorder="1" applyAlignment="1">
      <alignment horizontal="center" vertical="center"/>
    </xf>
    <xf numFmtId="0" fontId="38" fillId="10" borderId="25" xfId="0" applyFont="1" applyFill="1" applyBorder="1" applyAlignment="1">
      <alignment horizontal="center" vertical="center"/>
    </xf>
    <xf numFmtId="0" fontId="38" fillId="10" borderId="20" xfId="0" applyFont="1" applyFill="1" applyBorder="1" applyAlignment="1">
      <alignment horizontal="center" vertical="center"/>
    </xf>
    <xf numFmtId="0" fontId="38" fillId="10" borderId="26" xfId="0" applyFont="1" applyFill="1" applyBorder="1" applyAlignment="1">
      <alignment horizontal="center" vertical="center"/>
    </xf>
    <xf numFmtId="9" fontId="40" fillId="0" borderId="23" xfId="0" applyNumberFormat="1" applyFont="1" applyBorder="1" applyAlignment="1">
      <alignment horizontal="center" vertical="center"/>
    </xf>
    <xf numFmtId="9" fontId="40" fillId="0" borderId="22" xfId="0" applyNumberFormat="1" applyFont="1" applyBorder="1" applyAlignment="1">
      <alignment horizontal="center" vertical="center"/>
    </xf>
  </cellXfs>
  <cellStyles count="4">
    <cellStyle name="Hiperlink" xfId="1" builtinId="8"/>
    <cellStyle name="Normal" xfId="0" builtinId="0"/>
    <cellStyle name="Normal 2" xfId="3" xr:uid="{00000000-0005-0000-0000-000002000000}"/>
    <cellStyle name="Normal 3" xfId="2" xr:uid="{00000000-0005-0000-0000-000003000000}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/>
            </a:pPr>
            <a:r>
              <a:rPr lang="en-US"/>
              <a:t>Aderência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'Resultado '!$D$14</c:f>
              <c:strCache>
                <c:ptCount val="1"/>
                <c:pt idx="0">
                  <c:v>Aderência Final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7.4235813178074622E-2"/>
                </c:manualLayout>
              </c:layout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875-416D-ACA4-FA932A9522A5}"/>
                </c:ext>
              </c:extLst>
            </c:dLbl>
            <c:dLbl>
              <c:idx val="1"/>
              <c:layout>
                <c:manualLayout>
                  <c:x val="0"/>
                  <c:y val="5.8770018765975797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875-416D-ACA4-FA932A9522A5}"/>
                </c:ext>
              </c:extLst>
            </c:dLbl>
            <c:dLbl>
              <c:idx val="2"/>
              <c:layout>
                <c:manualLayout>
                  <c:x val="0"/>
                  <c:y val="5.2583701001136185E-2"/>
                </c:manualLayout>
              </c:layout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875-416D-ACA4-FA932A9522A5}"/>
                </c:ext>
              </c:extLst>
            </c:dLbl>
            <c:dLbl>
              <c:idx val="3"/>
              <c:layout>
                <c:manualLayout>
                  <c:x val="4.9926577791242956E-3"/>
                  <c:y val="6.8049495413235073E-2"/>
                </c:manualLayout>
              </c:layout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875-416D-ACA4-FA932A9522A5}"/>
                </c:ext>
              </c:extLst>
            </c:dLbl>
            <c:dLbl>
              <c:idx val="4"/>
              <c:layout>
                <c:manualLayout>
                  <c:x val="1.6642192597080985E-3"/>
                  <c:y val="5.5676859883555994E-2"/>
                </c:manualLayout>
              </c:layout>
              <c:spPr/>
              <c:txPr>
                <a:bodyPr/>
                <a:lstStyle/>
                <a:p>
                  <a:pPr>
                    <a:defRPr b="1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875-416D-ACA4-FA932A9522A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'Resultado '!$B$15:$B$15</c:f>
              <c:strCache>
                <c:ptCount val="1"/>
                <c:pt idx="0">
                  <c:v>PGS-MOS-EHS-203</c:v>
                </c:pt>
              </c:strCache>
            </c:strRef>
          </c:cat>
          <c:val>
            <c:numRef>
              <c:f>'Resultado '!$D$15:$D$15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875-416D-ACA4-FA932A952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897728"/>
        <c:axId val="211912192"/>
      </c:barChart>
      <c:catAx>
        <c:axId val="21189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211912192"/>
        <c:crosses val="autoZero"/>
        <c:auto val="1"/>
        <c:lblAlgn val="ctr"/>
        <c:lblOffset val="100"/>
        <c:noMultiLvlLbl val="0"/>
      </c:catAx>
      <c:valAx>
        <c:axId val="211912192"/>
        <c:scaling>
          <c:orientation val="minMax"/>
          <c:max val="1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11897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168089</xdr:colOff>
      <xdr:row>6</xdr:row>
      <xdr:rowOff>33617</xdr:rowOff>
    </xdr:from>
    <xdr:to>
      <xdr:col>15</xdr:col>
      <xdr:colOff>493060</xdr:colOff>
      <xdr:row>17</xdr:row>
      <xdr:rowOff>22412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238498</xdr:colOff>
      <xdr:row>1</xdr:row>
      <xdr:rowOff>78440</xdr:rowOff>
    </xdr:from>
    <xdr:to>
      <xdr:col>1</xdr:col>
      <xdr:colOff>1900838</xdr:colOff>
      <xdr:row>3</xdr:row>
      <xdr:rowOff>224264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BFF75A0-BDC3-4745-993B-756A17AAF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9351" y="123264"/>
          <a:ext cx="1662340" cy="9268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278493</xdr:colOff>
      <xdr:row>0</xdr:row>
      <xdr:rowOff>102506</xdr:rowOff>
    </xdr:from>
    <xdr:ext cx="1374775" cy="753927"/>
    <xdr:pic>
      <xdr:nvPicPr>
        <xdr:cNvPr id="9" name="Imagem 8">
          <a:extLst>
            <a:ext uri="{FF2B5EF4-FFF2-40B4-BE49-F238E27FC236}">
              <a16:creationId xmlns:a16="http://schemas.microsoft.com/office/drawing/2014/main" id="{0B4EF49A-FA35-4304-A84E-05418409C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7693" y="1772556"/>
          <a:ext cx="1374775" cy="7539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2"/>
  <dimension ref="A1:IW504"/>
  <sheetViews>
    <sheetView showGridLines="0" showRowColHeaders="0" tabSelected="1" view="pageBreakPreview" zoomScale="85" zoomScaleNormal="80" zoomScaleSheetLayoutView="85" workbookViewId="0">
      <selection activeCell="M25" sqref="M25"/>
    </sheetView>
  </sheetViews>
  <sheetFormatPr defaultRowHeight="15" customHeight="1" zeroHeight="1" x14ac:dyDescent="0.3"/>
  <cols>
    <col min="1" max="1" width="1.5546875" style="16" customWidth="1"/>
    <col min="2" max="2" width="35.6640625" customWidth="1"/>
    <col min="3" max="3" width="19" customWidth="1"/>
    <col min="4" max="4" width="50.6640625" customWidth="1"/>
    <col min="5" max="5" width="6" hidden="1" customWidth="1"/>
    <col min="6" max="6" width="8.5546875" hidden="1" customWidth="1"/>
    <col min="7" max="7" width="7.88671875" customWidth="1"/>
    <col min="8" max="8" width="13" bestFit="1" customWidth="1"/>
    <col min="9" max="9" width="24.6640625" hidden="1" customWidth="1"/>
    <col min="10" max="10" width="14.44140625" customWidth="1"/>
    <col min="11" max="12" width="15.109375" customWidth="1"/>
    <col min="13" max="13" width="13.6640625" customWidth="1"/>
    <col min="14" max="15" width="15.109375" customWidth="1"/>
  </cols>
  <sheetData>
    <row r="1" spans="1:257" ht="3.75" customHeight="1" x14ac:dyDescent="0.3"/>
    <row r="2" spans="1:257" ht="33.6" x14ac:dyDescent="0.3">
      <c r="B2" s="145" t="s">
        <v>64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7"/>
    </row>
    <row r="3" spans="1:257" ht="25.8" x14ac:dyDescent="0.5">
      <c r="B3" s="148" t="s">
        <v>0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50"/>
      <c r="CW3" s="18" t="s">
        <v>1</v>
      </c>
    </row>
    <row r="4" spans="1:257" s="20" customFormat="1" ht="33.6" x14ac:dyDescent="0.65">
      <c r="A4" s="19"/>
      <c r="B4" s="142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4"/>
      <c r="U4" s="19"/>
      <c r="V4" s="19"/>
      <c r="X4" s="21"/>
      <c r="CW4" s="21" t="s">
        <v>2</v>
      </c>
      <c r="IT4" s="21" t="s">
        <v>1</v>
      </c>
      <c r="IW4" s="21" t="s">
        <v>1</v>
      </c>
    </row>
    <row r="5" spans="1:257" ht="1.5" customHeight="1" x14ac:dyDescent="0.3"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22"/>
      <c r="U5" s="23"/>
      <c r="V5" s="23"/>
      <c r="X5" s="18"/>
      <c r="IT5" s="18" t="s">
        <v>2</v>
      </c>
      <c r="IW5" s="18" t="s">
        <v>2</v>
      </c>
    </row>
    <row r="6" spans="1:257" ht="6" customHeight="1" thickBot="1" x14ac:dyDescent="0.35">
      <c r="C6" s="24"/>
      <c r="D6" s="24"/>
      <c r="E6" s="24"/>
      <c r="F6" s="24"/>
      <c r="G6" s="24"/>
      <c r="H6" s="24"/>
      <c r="I6" s="24"/>
      <c r="J6" s="24"/>
      <c r="K6" s="24"/>
      <c r="L6" s="24"/>
      <c r="M6" s="17"/>
      <c r="N6" s="17"/>
      <c r="O6" s="17"/>
      <c r="U6" s="16"/>
      <c r="V6" s="16"/>
      <c r="CS6" s="18" t="s">
        <v>1</v>
      </c>
      <c r="IP6" s="18" t="s">
        <v>1</v>
      </c>
    </row>
    <row r="7" spans="1:257" ht="20.100000000000001" customHeight="1" thickBot="1" x14ac:dyDescent="0.35">
      <c r="B7" s="135" t="s">
        <v>3</v>
      </c>
      <c r="C7" s="136"/>
      <c r="D7" s="14"/>
      <c r="E7" s="25"/>
      <c r="F7" s="25"/>
      <c r="G7" s="137"/>
      <c r="H7" s="137"/>
      <c r="I7" s="137"/>
      <c r="J7" s="137"/>
      <c r="K7" s="137"/>
      <c r="L7" s="25"/>
      <c r="M7" s="25"/>
      <c r="N7" s="25"/>
      <c r="O7" s="25"/>
      <c r="AG7" s="18" t="s">
        <v>2</v>
      </c>
    </row>
    <row r="8" spans="1:257" ht="20.100000000000001" customHeight="1" thickBot="1" x14ac:dyDescent="0.35">
      <c r="B8" s="135" t="s">
        <v>4</v>
      </c>
      <c r="C8" s="136"/>
      <c r="D8" s="14"/>
      <c r="E8" s="25"/>
      <c r="F8" s="25"/>
      <c r="G8" s="59"/>
      <c r="H8" s="59"/>
      <c r="I8" s="59"/>
      <c r="J8" s="59"/>
      <c r="K8" s="59"/>
      <c r="L8" s="25"/>
      <c r="M8" s="25"/>
      <c r="N8" s="25"/>
      <c r="O8" s="25"/>
      <c r="AG8" s="18"/>
    </row>
    <row r="9" spans="1:257" ht="20.100000000000001" customHeight="1" thickBot="1" x14ac:dyDescent="0.35">
      <c r="B9" s="60" t="s">
        <v>5</v>
      </c>
      <c r="C9" s="61"/>
      <c r="D9" s="14"/>
      <c r="E9" s="25"/>
      <c r="F9" s="25"/>
      <c r="G9" s="137"/>
      <c r="H9" s="137"/>
      <c r="I9" s="137"/>
      <c r="J9" s="137"/>
      <c r="K9" s="137"/>
      <c r="L9" s="25"/>
      <c r="M9" s="25"/>
      <c r="N9" s="25"/>
      <c r="O9" s="25"/>
      <c r="X9" s="18"/>
    </row>
    <row r="10" spans="1:257" ht="20.100000000000001" customHeight="1" thickBot="1" x14ac:dyDescent="0.35">
      <c r="B10" s="135" t="s">
        <v>6</v>
      </c>
      <c r="C10" s="136"/>
      <c r="D10" s="15"/>
      <c r="E10" s="25"/>
      <c r="F10" s="25"/>
      <c r="G10" s="138"/>
      <c r="H10" s="137"/>
      <c r="I10" s="137"/>
      <c r="J10" s="137"/>
      <c r="K10" s="137"/>
      <c r="L10" s="25"/>
      <c r="M10" s="25"/>
      <c r="N10" s="25" t="s">
        <v>7</v>
      </c>
      <c r="O10" s="25"/>
      <c r="X10" s="18"/>
    </row>
    <row r="11" spans="1:257" ht="20.100000000000001" customHeight="1" x14ac:dyDescent="0.3">
      <c r="B11" s="135" t="s">
        <v>8</v>
      </c>
      <c r="C11" s="136"/>
      <c r="D11" s="15"/>
      <c r="G11" s="138"/>
      <c r="H11" s="137"/>
      <c r="I11" s="137"/>
      <c r="J11" s="137"/>
      <c r="K11" s="137"/>
      <c r="IP11" s="18" t="s">
        <v>1</v>
      </c>
    </row>
    <row r="12" spans="1:257" s="27" customFormat="1" ht="6" customHeight="1" x14ac:dyDescent="0.3">
      <c r="A12" s="16"/>
      <c r="B12" s="1"/>
      <c r="C12" s="26"/>
      <c r="D12" s="2"/>
      <c r="F12" s="28"/>
      <c r="G12" s="26"/>
      <c r="H12" s="26"/>
      <c r="I12" s="26"/>
      <c r="V12" s="18"/>
    </row>
    <row r="13" spans="1:257" ht="27.75" customHeight="1" thickBot="1" x14ac:dyDescent="0.35">
      <c r="B13" s="139" t="s">
        <v>9</v>
      </c>
      <c r="C13" s="140"/>
      <c r="D13" s="141"/>
      <c r="E13" s="44"/>
      <c r="F13" s="44"/>
      <c r="Z13" s="18"/>
    </row>
    <row r="14" spans="1:257" ht="25.5" customHeight="1" x14ac:dyDescent="0.3">
      <c r="B14" s="56" t="s">
        <v>10</v>
      </c>
      <c r="C14" s="57" t="s">
        <v>11</v>
      </c>
      <c r="D14" s="58" t="s">
        <v>12</v>
      </c>
      <c r="E14" s="29" t="s">
        <v>13</v>
      </c>
      <c r="F14" s="30" t="s">
        <v>14</v>
      </c>
      <c r="G14" s="3"/>
      <c r="H14" s="28"/>
      <c r="I14" s="28"/>
      <c r="J14" s="28"/>
      <c r="K14" s="28"/>
      <c r="L14" s="28"/>
      <c r="M14" s="28"/>
      <c r="N14" s="28"/>
      <c r="O14" s="28"/>
      <c r="P14" s="3"/>
      <c r="Q14" s="28"/>
      <c r="Y14" s="18"/>
      <c r="Z14" s="18"/>
    </row>
    <row r="15" spans="1:257" ht="16.5" customHeight="1" x14ac:dyDescent="0.3">
      <c r="B15" s="48" t="s">
        <v>65</v>
      </c>
      <c r="C15" s="71">
        <f>'PGS-MOS-EHS-203'!$O$4</f>
        <v>0</v>
      </c>
      <c r="D15" s="72">
        <f>IF(ISERROR('PGS-MOS-EHS-203'!$R$4),0,'PGS-MOS-EHS-203'!$R$4)</f>
        <v>0</v>
      </c>
      <c r="E15" s="45" t="str">
        <f>IF(ISERROR(F15),0,F15)</f>
        <v>0</v>
      </c>
      <c r="F15" s="31" t="str">
        <f>IF(D15=0,"0",IF(D15&lt;20%,1,IF(D15&lt;40%,2,IF(D15&lt;60%,3,IF(D15&lt;80%,4,IF(D15&lt;=100%,5,IF(D15="N/A","N/A")))))))</f>
        <v>0</v>
      </c>
      <c r="G15" s="32"/>
      <c r="H15" s="33"/>
      <c r="I15" s="34"/>
      <c r="J15" s="35"/>
      <c r="K15" s="35"/>
      <c r="L15" s="35"/>
      <c r="M15" s="36"/>
      <c r="N15" s="35"/>
      <c r="O15" s="36"/>
      <c r="P15" s="32"/>
      <c r="Q15" s="37"/>
      <c r="Y15" s="18"/>
    </row>
    <row r="16" spans="1:257" ht="21" x14ac:dyDescent="0.3">
      <c r="B16" s="77"/>
      <c r="C16" s="132"/>
      <c r="D16" s="133"/>
      <c r="E16" s="46"/>
      <c r="F16" s="38"/>
      <c r="H16" s="39"/>
      <c r="I16" s="40"/>
      <c r="J16" s="35"/>
      <c r="K16" s="35"/>
      <c r="L16" s="35"/>
      <c r="M16" s="36"/>
      <c r="N16" s="35"/>
      <c r="O16" s="36"/>
      <c r="CW16" s="18" t="s">
        <v>2</v>
      </c>
      <c r="IL16" s="18" t="s">
        <v>1</v>
      </c>
    </row>
    <row r="17" spans="2:246" ht="21" x14ac:dyDescent="0.3">
      <c r="B17" s="55" t="s">
        <v>15</v>
      </c>
      <c r="C17" s="63">
        <f>SUM(C15:C15)</f>
        <v>0</v>
      </c>
      <c r="D17" s="62" t="str">
        <f>IF(ISERROR(C17/C16),"",C17/C16)</f>
        <v/>
      </c>
      <c r="E17" s="47" t="b">
        <f>IF(D17=0,"0",IF(D17&lt;20%,1,IF(D17&lt;40%,2,IF(D17&lt;60%,3,IF(D17&lt;80%,4,IF(D17&lt;=100%,5,IF(D17="N/A","N/A")))))))</f>
        <v>0</v>
      </c>
      <c r="F17" s="41"/>
      <c r="H17" s="39"/>
      <c r="I17" s="40"/>
      <c r="J17" s="35"/>
      <c r="K17" s="35"/>
      <c r="L17" s="35"/>
      <c r="M17" s="36"/>
      <c r="N17" s="35"/>
      <c r="O17" s="36"/>
      <c r="IL17" s="18" t="s">
        <v>2</v>
      </c>
    </row>
    <row r="18" spans="2:246" ht="15" customHeight="1" x14ac:dyDescent="0.3">
      <c r="E18" s="42"/>
      <c r="H18" s="39"/>
      <c r="I18" s="40"/>
      <c r="J18" s="35"/>
      <c r="K18" s="35"/>
      <c r="L18" s="35"/>
      <c r="M18" s="36"/>
      <c r="N18" s="35"/>
      <c r="O18" s="36"/>
    </row>
    <row r="19" spans="2:246" ht="14.4" x14ac:dyDescent="0.3"/>
    <row r="23" spans="2:246" ht="15" customHeight="1" x14ac:dyDescent="0.3"/>
    <row r="24" spans="2:246" ht="15" customHeight="1" x14ac:dyDescent="0.3"/>
    <row r="25" spans="2:246" ht="15" customHeight="1" x14ac:dyDescent="0.3"/>
    <row r="26" spans="2:246" ht="15" customHeight="1" x14ac:dyDescent="0.3"/>
    <row r="27" spans="2:246" ht="15" customHeight="1" x14ac:dyDescent="0.3"/>
    <row r="28" spans="2:246" ht="15" customHeight="1" x14ac:dyDescent="0.3"/>
    <row r="29" spans="2:246" ht="15" customHeight="1" x14ac:dyDescent="0.3"/>
    <row r="30" spans="2:246" ht="15" customHeight="1" x14ac:dyDescent="0.3"/>
    <row r="31" spans="2:246" ht="15" customHeight="1" x14ac:dyDescent="0.3"/>
    <row r="32" spans="2:246" ht="15" customHeight="1" x14ac:dyDescent="0.3"/>
    <row r="471" spans="16:16" ht="15" customHeight="1" x14ac:dyDescent="0.3"/>
    <row r="479" spans="16:16" ht="21" x14ac:dyDescent="0.3">
      <c r="P479" s="18" t="s">
        <v>1</v>
      </c>
    </row>
    <row r="480" spans="16:16" ht="21" hidden="1" x14ac:dyDescent="0.3">
      <c r="P480" s="18" t="s">
        <v>2</v>
      </c>
    </row>
    <row r="483" spans="10:28" ht="14.4" hidden="1" x14ac:dyDescent="0.3">
      <c r="AB483" s="43"/>
    </row>
    <row r="484" spans="10:28" ht="21" x14ac:dyDescent="0.3">
      <c r="J484" s="18" t="s">
        <v>1</v>
      </c>
    </row>
    <row r="485" spans="10:28" ht="21" hidden="1" x14ac:dyDescent="0.3">
      <c r="J485" s="18" t="s">
        <v>2</v>
      </c>
    </row>
    <row r="486" spans="10:28" ht="14.4" x14ac:dyDescent="0.3"/>
    <row r="487" spans="10:28" ht="14.4" x14ac:dyDescent="0.3"/>
    <row r="488" spans="10:28" ht="14.4" x14ac:dyDescent="0.3"/>
    <row r="489" spans="10:28" ht="14.4" x14ac:dyDescent="0.3"/>
    <row r="490" spans="10:28" ht="14.4" x14ac:dyDescent="0.3"/>
    <row r="491" spans="10:28" ht="14.4" x14ac:dyDescent="0.3"/>
    <row r="492" spans="10:28" ht="14.4" x14ac:dyDescent="0.3"/>
    <row r="493" spans="10:28" ht="14.4" x14ac:dyDescent="0.3"/>
    <row r="494" spans="10:28" ht="14.4" x14ac:dyDescent="0.3"/>
    <row r="495" spans="10:28" ht="15" customHeight="1" x14ac:dyDescent="0.3"/>
    <row r="496" spans="10:28" ht="15" customHeight="1" x14ac:dyDescent="0.3"/>
    <row r="497" ht="15" customHeight="1" x14ac:dyDescent="0.3"/>
    <row r="498" ht="15" customHeight="1" x14ac:dyDescent="0.3"/>
    <row r="499" ht="15" customHeight="1" x14ac:dyDescent="0.3"/>
    <row r="500" ht="15" customHeight="1" x14ac:dyDescent="0.3"/>
    <row r="501" ht="15" customHeight="1" x14ac:dyDescent="0.3"/>
    <row r="502" ht="15" customHeight="1" x14ac:dyDescent="0.3"/>
    <row r="503" ht="15" customHeight="1" x14ac:dyDescent="0.3"/>
    <row r="504" ht="15" customHeight="1" x14ac:dyDescent="0.3"/>
  </sheetData>
  <mergeCells count="19">
    <mergeCell ref="B4:T4"/>
    <mergeCell ref="N5:P5"/>
    <mergeCell ref="Q5:S5"/>
    <mergeCell ref="B2:T2"/>
    <mergeCell ref="B3:T3"/>
    <mergeCell ref="C16:D16"/>
    <mergeCell ref="B5:D5"/>
    <mergeCell ref="B7:C7"/>
    <mergeCell ref="G7:K7"/>
    <mergeCell ref="G9:K9"/>
    <mergeCell ref="B10:C10"/>
    <mergeCell ref="G10:K10"/>
    <mergeCell ref="E5:G5"/>
    <mergeCell ref="H5:J5"/>
    <mergeCell ref="K5:M5"/>
    <mergeCell ref="B13:D13"/>
    <mergeCell ref="B11:C11"/>
    <mergeCell ref="G11:K11"/>
    <mergeCell ref="B8:C8"/>
  </mergeCells>
  <conditionalFormatting sqref="C15:F15 L15:O18">
    <cfRule type="containsText" dxfId="0" priority="1" stopIfTrue="1" operator="containsText" text="N/A">
      <formula>NOT(ISERROR(SEARCH("N/A",C15)))</formula>
    </cfRule>
  </conditionalFormatting>
  <dataValidations count="1">
    <dataValidation type="date" allowBlank="1" showInputMessage="1" showErrorMessage="1" error="Insira uma data" sqref="D10:D11" xr:uid="{00000000-0002-0000-0000-000001000000}">
      <formula1>43101</formula1>
      <formula2>47484</formula2>
    </dataValidation>
  </dataValidations>
  <pageMargins left="0.25" right="0.25" top="0.75" bottom="0.75" header="0.3" footer="0.3"/>
  <pageSetup paperSize="9" scale="61" orientation="landscape" r:id="rId1"/>
  <colBreaks count="1" manualBreakCount="1">
    <brk id="2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1">
    <tabColor rgb="FF00B0F0"/>
    <pageSetUpPr autoPageBreaks="0"/>
  </sheetPr>
  <dimension ref="A1:IY37"/>
  <sheetViews>
    <sheetView showGridLines="0" view="pageBreakPreview" zoomScale="85" zoomScaleNormal="70" zoomScaleSheetLayoutView="85" workbookViewId="0">
      <pane ySplit="5" topLeftCell="A12" activePane="bottomLeft" state="frozen"/>
      <selection activeCell="U24" sqref="U24"/>
      <selection pane="bottomLeft" activeCell="C4" sqref="C4"/>
    </sheetView>
  </sheetViews>
  <sheetFormatPr defaultColWidth="9.109375" defaultRowHeight="0" customHeight="1" zeroHeight="1" x14ac:dyDescent="0.25"/>
  <cols>
    <col min="1" max="1" width="1.44140625" style="5" customWidth="1"/>
    <col min="2" max="2" width="5.6640625" style="13" customWidth="1"/>
    <col min="3" max="3" width="83.5546875" style="5" customWidth="1"/>
    <col min="4" max="4" width="34.109375" style="5" customWidth="1"/>
    <col min="5" max="5" width="12.33203125" style="5" customWidth="1"/>
    <col min="6" max="6" width="12.109375" style="5" customWidth="1"/>
    <col min="7" max="14" width="11.33203125" style="5" hidden="1" customWidth="1"/>
    <col min="15" max="15" width="12.33203125" style="5" customWidth="1"/>
    <col min="16" max="17" width="11.33203125" style="5" hidden="1" customWidth="1"/>
    <col min="18" max="18" width="70.88671875" style="5" customWidth="1"/>
    <col min="19" max="19" width="41.5546875" style="12" customWidth="1"/>
    <col min="20" max="20" width="37.109375" style="12" customWidth="1"/>
    <col min="21" max="22" width="5.6640625" style="12" customWidth="1"/>
    <col min="23" max="26" width="5.6640625" style="12" hidden="1" customWidth="1"/>
    <col min="27" max="249" width="9.109375" style="5" hidden="1" customWidth="1"/>
    <col min="250" max="250" width="2.44140625" style="5" hidden="1" customWidth="1"/>
    <col min="251" max="251" width="9.109375" style="5" hidden="1" customWidth="1"/>
    <col min="252" max="259" width="2.44140625" style="5" hidden="1" customWidth="1"/>
    <col min="260" max="16384" width="9.109375" style="5"/>
  </cols>
  <sheetData>
    <row r="1" spans="1:26" s="8" customFormat="1" ht="25.5" customHeight="1" x14ac:dyDescent="0.25">
      <c r="A1" s="6" t="s">
        <v>16</v>
      </c>
      <c r="B1" s="152" t="s">
        <v>64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4"/>
      <c r="U1" s="7"/>
      <c r="V1" s="7"/>
      <c r="W1" s="7"/>
      <c r="X1" s="7"/>
      <c r="Y1" s="7"/>
      <c r="Z1" s="7"/>
    </row>
    <row r="2" spans="1:26" s="8" customFormat="1" ht="30.9" customHeight="1" x14ac:dyDescent="0.25">
      <c r="B2" s="155" t="s">
        <v>0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7"/>
      <c r="U2" s="7"/>
      <c r="V2" s="7"/>
      <c r="W2" s="7"/>
      <c r="X2" s="7"/>
      <c r="Y2" s="7"/>
      <c r="Z2" s="7"/>
    </row>
    <row r="3" spans="1:26" s="8" customFormat="1" ht="30.9" customHeight="1" x14ac:dyDescent="0.3">
      <c r="B3" s="110"/>
      <c r="C3" s="111"/>
      <c r="D3" s="9"/>
      <c r="E3" s="78"/>
      <c r="F3" s="78"/>
      <c r="G3" s="112"/>
      <c r="H3" s="112"/>
      <c r="I3" s="112"/>
      <c r="J3" s="112"/>
      <c r="K3" s="112"/>
      <c r="L3" s="113"/>
      <c r="M3" s="113"/>
      <c r="N3" s="113"/>
      <c r="O3" s="114"/>
      <c r="P3" s="115"/>
      <c r="Q3" s="115"/>
      <c r="R3" s="115"/>
      <c r="S3" s="116"/>
      <c r="T3" s="117"/>
      <c r="U3" s="7"/>
      <c r="V3" s="7"/>
      <c r="W3" s="7"/>
      <c r="X3" s="7"/>
      <c r="Y3" s="7"/>
      <c r="Z3" s="7"/>
    </row>
    <row r="4" spans="1:26" s="8" customFormat="1" ht="15.75" customHeight="1" x14ac:dyDescent="0.25">
      <c r="A4" s="151"/>
      <c r="B4" s="118"/>
      <c r="C4" s="96"/>
      <c r="D4" s="97"/>
      <c r="E4" s="109">
        <f>SUM(E6:E14)</f>
        <v>100</v>
      </c>
      <c r="F4" s="98"/>
      <c r="G4" s="99"/>
      <c r="H4" s="100"/>
      <c r="I4" s="100"/>
      <c r="J4" s="100"/>
      <c r="K4" s="100"/>
      <c r="L4" s="100"/>
      <c r="M4" s="100"/>
      <c r="N4" s="100"/>
      <c r="O4" s="101">
        <f>IF(COUNTBLANK(O6:O14)=COUNTIF(G6:G14,"&lt;&gt;0"),"N/A",SUM(O6:O14))</f>
        <v>0</v>
      </c>
      <c r="P4" s="102">
        <f>SUM(P6:P14)</f>
        <v>0</v>
      </c>
      <c r="Q4" s="102"/>
      <c r="R4" s="103">
        <f>IF(O4="N/A","N/A",O4/(E4-P4))</f>
        <v>0</v>
      </c>
      <c r="S4" s="104">
        <f>E4-P4</f>
        <v>100</v>
      </c>
      <c r="T4" s="119">
        <f>E4-R4</f>
        <v>100</v>
      </c>
      <c r="U4" s="10"/>
      <c r="V4" s="10"/>
      <c r="W4" s="10"/>
      <c r="X4" s="10"/>
      <c r="Y4" s="10"/>
      <c r="Z4" s="10"/>
    </row>
    <row r="5" spans="1:26" s="8" customFormat="1" ht="46.5" customHeight="1" x14ac:dyDescent="0.25">
      <c r="A5" s="151"/>
      <c r="B5" s="92" t="s">
        <v>17</v>
      </c>
      <c r="C5" s="93" t="s">
        <v>18</v>
      </c>
      <c r="D5" s="93" t="s">
        <v>19</v>
      </c>
      <c r="E5" s="93" t="s">
        <v>20</v>
      </c>
      <c r="F5" s="93" t="s">
        <v>21</v>
      </c>
      <c r="G5" s="93" t="s">
        <v>22</v>
      </c>
      <c r="H5" s="94">
        <v>0</v>
      </c>
      <c r="I5" s="94">
        <v>0.25</v>
      </c>
      <c r="J5" s="94">
        <v>0.5</v>
      </c>
      <c r="K5" s="94">
        <v>0.75</v>
      </c>
      <c r="L5" s="94">
        <v>1</v>
      </c>
      <c r="M5" s="93" t="s">
        <v>23</v>
      </c>
      <c r="N5" s="93" t="s">
        <v>24</v>
      </c>
      <c r="O5" s="93" t="s">
        <v>11</v>
      </c>
      <c r="P5" s="93" t="s">
        <v>25</v>
      </c>
      <c r="Q5" s="93" t="s">
        <v>26</v>
      </c>
      <c r="R5" s="93" t="s">
        <v>27</v>
      </c>
      <c r="S5" s="93" t="s">
        <v>28</v>
      </c>
      <c r="T5" s="95" t="s">
        <v>29</v>
      </c>
      <c r="U5" s="4"/>
      <c r="V5" s="4"/>
      <c r="W5" s="4"/>
      <c r="X5" s="4"/>
      <c r="Y5" s="4"/>
    </row>
    <row r="6" spans="1:26" ht="126.75" customHeight="1" x14ac:dyDescent="0.3">
      <c r="B6" s="79">
        <v>1</v>
      </c>
      <c r="C6" s="70" t="s">
        <v>30</v>
      </c>
      <c r="D6" s="64" t="s">
        <v>31</v>
      </c>
      <c r="E6" s="65">
        <v>11.11</v>
      </c>
      <c r="F6" s="66"/>
      <c r="G6" s="67">
        <f>IF(F6=0%,1,IF(F6=25%,2,IF(F6=50%,3,IF(F6=75%,4,IF(F6=100%,5,6)))))</f>
        <v>1</v>
      </c>
      <c r="H6" s="68">
        <f>IF($G6=1,1,0)</f>
        <v>1</v>
      </c>
      <c r="I6" s="68">
        <f>IF($G6=2,1,0)</f>
        <v>0</v>
      </c>
      <c r="J6" s="68">
        <f>IF($G6=3,1,0)</f>
        <v>0</v>
      </c>
      <c r="K6" s="68">
        <f>IF($G6=4,1,0)</f>
        <v>0</v>
      </c>
      <c r="L6" s="68">
        <f>IF($G6=5,1,0)</f>
        <v>0</v>
      </c>
      <c r="M6" s="68">
        <f>IF($G6=6,1,0)</f>
        <v>0</v>
      </c>
      <c r="N6" s="68" t="str">
        <f t="shared" ref="N6:N14" si="0">IF(ISERROR(VLOOKUP(F6,LISTAB,2,FALSE)),"",VLOOKUP(F6,LISTAB,2,FALSE))</f>
        <v/>
      </c>
      <c r="O6" s="69">
        <f>IF(ISERROR(E6*(L6+0.75*K6+0.5*J6+0.25*I6)/SUM(H6:L6)),"",E6*(L6+0.75*K6+0.5*J6+0.25*I6)/SUM(H6:L6))</f>
        <v>0</v>
      </c>
      <c r="P6" s="68" t="str">
        <f>IF(O6="",E6,"")</f>
        <v/>
      </c>
      <c r="Q6" s="68" t="str">
        <f>IF(ISERROR(VLOOKUP(F6,LISTA,2,FALSE)),"",VLOOKUP(F6,LISTA,2,FALSE))</f>
        <v/>
      </c>
      <c r="R6" s="73"/>
      <c r="S6" s="74"/>
      <c r="T6" s="80"/>
      <c r="U6" s="11"/>
      <c r="V6" s="11"/>
      <c r="W6" s="11"/>
      <c r="X6" s="11"/>
      <c r="Y6" s="11"/>
      <c r="Z6" s="11"/>
    </row>
    <row r="7" spans="1:26" ht="99" customHeight="1" x14ac:dyDescent="0.3">
      <c r="B7" s="79">
        <v>2</v>
      </c>
      <c r="C7" s="70" t="s">
        <v>32</v>
      </c>
      <c r="D7" s="64" t="s">
        <v>33</v>
      </c>
      <c r="E7" s="65">
        <v>11.11</v>
      </c>
      <c r="F7" s="66"/>
      <c r="G7" s="67">
        <f>IF(F7=0%,1,IF(F7=25%,2,IF(F7=50%,3,IF(F7=75%,4,IF(F7=100%,5,6)))))</f>
        <v>1</v>
      </c>
      <c r="H7" s="68">
        <f>IF($G7=1,1,0)</f>
        <v>1</v>
      </c>
      <c r="I7" s="68">
        <f>IF($G7=2,1,0)</f>
        <v>0</v>
      </c>
      <c r="J7" s="68">
        <f>IF($G7=3,1,0)</f>
        <v>0</v>
      </c>
      <c r="K7" s="68">
        <f>IF($G7=4,1,0)</f>
        <v>0</v>
      </c>
      <c r="L7" s="68">
        <f>IF($G7=5,1,0)</f>
        <v>0</v>
      </c>
      <c r="M7" s="68">
        <f>IF($G7=6,1,0)</f>
        <v>0</v>
      </c>
      <c r="N7" s="68" t="str">
        <f t="shared" si="0"/>
        <v/>
      </c>
      <c r="O7" s="69">
        <f>IF(ISERROR(E7*(L7+0.75*K7+0.5*J7+0.25*I7)/SUM(H7:L7)),"",E7*(L7+0.75*K7+0.5*J7+0.25*I7)/SUM(H7:L7))</f>
        <v>0</v>
      </c>
      <c r="P7" s="68"/>
      <c r="Q7" s="68"/>
      <c r="R7" s="73"/>
      <c r="S7" s="74"/>
      <c r="T7" s="80"/>
      <c r="U7" s="11"/>
      <c r="V7" s="11"/>
      <c r="W7" s="11"/>
      <c r="X7" s="11"/>
      <c r="Y7" s="11"/>
      <c r="Z7" s="11"/>
    </row>
    <row r="8" spans="1:26" ht="99" customHeight="1" x14ac:dyDescent="0.3">
      <c r="B8" s="79">
        <v>3</v>
      </c>
      <c r="C8" s="70" t="s">
        <v>34</v>
      </c>
      <c r="D8" s="64" t="s">
        <v>35</v>
      </c>
      <c r="E8" s="65">
        <v>11.11</v>
      </c>
      <c r="F8" s="66"/>
      <c r="G8" s="67">
        <f t="shared" ref="G8:G14" si="1">IF(F8=0%,1,IF(F8=25%,2,IF(F8=50%,3,IF(F8=75%,4,IF(F8=100%,5,6)))))</f>
        <v>1</v>
      </c>
      <c r="H8" s="68">
        <f t="shared" ref="H8:H14" si="2">IF($G8=1,1,0)</f>
        <v>1</v>
      </c>
      <c r="I8" s="68">
        <f t="shared" ref="I8:I14" si="3">IF($G8=2,1,0)</f>
        <v>0</v>
      </c>
      <c r="J8" s="68">
        <f t="shared" ref="J8:J14" si="4">IF($G8=3,1,0)</f>
        <v>0</v>
      </c>
      <c r="K8" s="68">
        <f t="shared" ref="K8:K14" si="5">IF($G8=4,1,0)</f>
        <v>0</v>
      </c>
      <c r="L8" s="68">
        <f t="shared" ref="L8:L14" si="6">IF($G8=5,1,0)</f>
        <v>0</v>
      </c>
      <c r="M8" s="68">
        <f t="shared" ref="M8:M14" si="7">IF($G8=6,1,0)</f>
        <v>0</v>
      </c>
      <c r="N8" s="68" t="str">
        <f t="shared" si="0"/>
        <v/>
      </c>
      <c r="O8" s="69">
        <f>IF(ISERROR(E8*(L8+0.75*K8+0.5*J8+0.25*I8)/SUM(H8:L8)),"",E8*(L8+0.75*K8+0.5*J8+0.25*I8)/SUM(H8:L8))</f>
        <v>0</v>
      </c>
      <c r="P8" s="68"/>
      <c r="Q8" s="68"/>
      <c r="R8" s="73"/>
      <c r="S8" s="74"/>
      <c r="T8" s="80"/>
      <c r="U8" s="11"/>
      <c r="V8" s="11"/>
      <c r="W8" s="11"/>
      <c r="X8" s="11"/>
      <c r="Y8" s="11"/>
      <c r="Z8" s="11"/>
    </row>
    <row r="9" spans="1:26" ht="145.5" customHeight="1" x14ac:dyDescent="0.3">
      <c r="B9" s="79">
        <v>4</v>
      </c>
      <c r="C9" s="70" t="s">
        <v>36</v>
      </c>
      <c r="D9" s="64" t="s">
        <v>37</v>
      </c>
      <c r="E9" s="65">
        <v>11.11</v>
      </c>
      <c r="F9" s="66"/>
      <c r="G9" s="67">
        <f t="shared" si="1"/>
        <v>1</v>
      </c>
      <c r="H9" s="68">
        <f t="shared" si="2"/>
        <v>1</v>
      </c>
      <c r="I9" s="68">
        <f t="shared" si="3"/>
        <v>0</v>
      </c>
      <c r="J9" s="68">
        <f t="shared" si="4"/>
        <v>0</v>
      </c>
      <c r="K9" s="68">
        <f t="shared" si="5"/>
        <v>0</v>
      </c>
      <c r="L9" s="68">
        <f t="shared" si="6"/>
        <v>0</v>
      </c>
      <c r="M9" s="68">
        <f t="shared" si="7"/>
        <v>0</v>
      </c>
      <c r="N9" s="68" t="str">
        <f t="shared" si="0"/>
        <v/>
      </c>
      <c r="O9" s="69">
        <f t="shared" ref="O9:O11" si="8">IF(ISERROR(E9*(L9+0.75*K9+0.5*J9+0.25*I9)/SUM(H9:L9)),"",E9*(L9+0.75*K9+0.5*J9+0.25*I9)/SUM(H9:L9))</f>
        <v>0</v>
      </c>
      <c r="P9" s="68" t="str">
        <f t="shared" ref="P9:P12" si="9">IF(O9="",E9,"")</f>
        <v/>
      </c>
      <c r="Q9" s="68" t="str">
        <f>IF(ISERROR(VLOOKUP(F9,LISTA,2,FALSE)),"",VLOOKUP(F9,LISTA,2,FALSE))</f>
        <v/>
      </c>
      <c r="R9" s="73"/>
      <c r="S9" s="75"/>
      <c r="T9" s="81"/>
      <c r="U9" s="11"/>
      <c r="V9" s="11"/>
      <c r="W9" s="11"/>
      <c r="X9" s="11"/>
      <c r="Y9" s="11"/>
      <c r="Z9" s="11"/>
    </row>
    <row r="10" spans="1:26" ht="123" customHeight="1" x14ac:dyDescent="0.3">
      <c r="B10" s="79">
        <v>5</v>
      </c>
      <c r="C10" s="70" t="s">
        <v>38</v>
      </c>
      <c r="D10" s="64" t="s">
        <v>39</v>
      </c>
      <c r="E10" s="65">
        <v>11.11</v>
      </c>
      <c r="F10" s="66"/>
      <c r="G10" s="67">
        <f t="shared" si="1"/>
        <v>1</v>
      </c>
      <c r="H10" s="68">
        <f t="shared" si="2"/>
        <v>1</v>
      </c>
      <c r="I10" s="68">
        <f t="shared" si="3"/>
        <v>0</v>
      </c>
      <c r="J10" s="68">
        <f t="shared" si="4"/>
        <v>0</v>
      </c>
      <c r="K10" s="68">
        <f t="shared" si="5"/>
        <v>0</v>
      </c>
      <c r="L10" s="68">
        <f t="shared" si="6"/>
        <v>0</v>
      </c>
      <c r="M10" s="68">
        <f t="shared" si="7"/>
        <v>0</v>
      </c>
      <c r="N10" s="68" t="str">
        <f t="shared" si="0"/>
        <v/>
      </c>
      <c r="O10" s="69">
        <f t="shared" si="8"/>
        <v>0</v>
      </c>
      <c r="P10" s="68"/>
      <c r="Q10" s="68"/>
      <c r="R10" s="73"/>
      <c r="S10" s="75"/>
      <c r="T10" s="81"/>
      <c r="U10" s="11"/>
      <c r="V10" s="11"/>
      <c r="W10" s="11"/>
      <c r="X10" s="11"/>
      <c r="Y10" s="11"/>
      <c r="Z10" s="11"/>
    </row>
    <row r="11" spans="1:26" ht="60.75" customHeight="1" x14ac:dyDescent="0.3">
      <c r="B11" s="79">
        <v>6</v>
      </c>
      <c r="C11" s="70" t="s">
        <v>40</v>
      </c>
      <c r="D11" s="64" t="s">
        <v>41</v>
      </c>
      <c r="E11" s="65">
        <v>11.11</v>
      </c>
      <c r="F11" s="66"/>
      <c r="G11" s="67">
        <f t="shared" si="1"/>
        <v>1</v>
      </c>
      <c r="H11" s="68">
        <f t="shared" si="2"/>
        <v>1</v>
      </c>
      <c r="I11" s="68">
        <f t="shared" si="3"/>
        <v>0</v>
      </c>
      <c r="J11" s="68">
        <f t="shared" si="4"/>
        <v>0</v>
      </c>
      <c r="K11" s="68">
        <f t="shared" si="5"/>
        <v>0</v>
      </c>
      <c r="L11" s="68">
        <f t="shared" si="6"/>
        <v>0</v>
      </c>
      <c r="M11" s="68">
        <f t="shared" si="7"/>
        <v>0</v>
      </c>
      <c r="N11" s="68" t="str">
        <f t="shared" si="0"/>
        <v/>
      </c>
      <c r="O11" s="69">
        <f t="shared" si="8"/>
        <v>0</v>
      </c>
      <c r="P11" s="68"/>
      <c r="Q11" s="68"/>
      <c r="R11" s="73"/>
      <c r="S11" s="75"/>
      <c r="T11" s="81"/>
      <c r="U11" s="11"/>
      <c r="V11" s="11"/>
      <c r="W11" s="11"/>
      <c r="X11" s="11"/>
      <c r="Y11" s="11"/>
      <c r="Z11" s="11"/>
    </row>
    <row r="12" spans="1:26" ht="125.25" customHeight="1" x14ac:dyDescent="0.3">
      <c r="B12" s="79">
        <v>7</v>
      </c>
      <c r="C12" s="70" t="s">
        <v>42</v>
      </c>
      <c r="D12" s="70" t="s">
        <v>43</v>
      </c>
      <c r="E12" s="65">
        <v>11.11</v>
      </c>
      <c r="F12" s="66"/>
      <c r="G12" s="67">
        <f t="shared" si="1"/>
        <v>1</v>
      </c>
      <c r="H12" s="68">
        <f t="shared" si="2"/>
        <v>1</v>
      </c>
      <c r="I12" s="68">
        <f t="shared" si="3"/>
        <v>0</v>
      </c>
      <c r="J12" s="68">
        <f t="shared" si="4"/>
        <v>0</v>
      </c>
      <c r="K12" s="68">
        <f t="shared" si="5"/>
        <v>0</v>
      </c>
      <c r="L12" s="68">
        <f t="shared" si="6"/>
        <v>0</v>
      </c>
      <c r="M12" s="68">
        <f t="shared" si="7"/>
        <v>0</v>
      </c>
      <c r="N12" s="68" t="str">
        <f t="shared" si="0"/>
        <v/>
      </c>
      <c r="O12" s="69">
        <f>IF(ISERROR(E12*(L12+0.75*K12+0.5*J12+0.25*I12)/SUM(H12:L12)),"",E12*(L12+0.75*K12+0.5*J12+0.25*I12)/SUM(H12:L12))</f>
        <v>0</v>
      </c>
      <c r="P12" s="68" t="str">
        <f t="shared" si="9"/>
        <v/>
      </c>
      <c r="Q12" s="68" t="str">
        <f t="shared" ref="Q12:Q14" si="10">IF(ISERROR(VLOOKUP(F12,LISTA,2,FALSE)),"",VLOOKUP(F12,LISTA,2,FALSE))</f>
        <v/>
      </c>
      <c r="R12" s="70"/>
      <c r="S12" s="76"/>
      <c r="T12" s="82"/>
      <c r="U12" s="11"/>
      <c r="V12" s="11"/>
      <c r="W12" s="11"/>
      <c r="X12" s="11"/>
      <c r="Y12" s="11"/>
      <c r="Z12" s="11"/>
    </row>
    <row r="13" spans="1:26" ht="120.75" customHeight="1" x14ac:dyDescent="0.3">
      <c r="B13" s="79">
        <v>8</v>
      </c>
      <c r="C13" s="105" t="s">
        <v>44</v>
      </c>
      <c r="D13" s="105" t="s">
        <v>43</v>
      </c>
      <c r="E13" s="65">
        <v>11.11</v>
      </c>
      <c r="F13" s="66"/>
      <c r="G13" s="67">
        <f t="shared" ref="G13" si="11">IF(F13=0%,1,IF(F13=25%,2,IF(F13=50%,3,IF(F13=75%,4,IF(F13=100%,5,6)))))</f>
        <v>1</v>
      </c>
      <c r="H13" s="68">
        <f t="shared" si="2"/>
        <v>1</v>
      </c>
      <c r="I13" s="68">
        <f t="shared" si="3"/>
        <v>0</v>
      </c>
      <c r="J13" s="68">
        <f t="shared" si="4"/>
        <v>0</v>
      </c>
      <c r="K13" s="68">
        <f t="shared" si="5"/>
        <v>0</v>
      </c>
      <c r="L13" s="68">
        <f t="shared" si="6"/>
        <v>0</v>
      </c>
      <c r="M13" s="68">
        <f t="shared" si="7"/>
        <v>0</v>
      </c>
      <c r="N13" s="68" t="str">
        <f t="shared" ref="N13" si="12">IF(ISERROR(VLOOKUP(F13,LISTAB,2,FALSE)),"",VLOOKUP(F13,LISTAB,2,FALSE))</f>
        <v/>
      </c>
      <c r="O13" s="69">
        <f>IF(ISERROR(E13*(L13+0.75*K13+0.5*J13+0.25*I13)/SUM(H13:L13)),"",E13*(L13+0.75*K13+0.5*J13+0.25*I13)/SUM(H13:L13))</f>
        <v>0</v>
      </c>
      <c r="P13" s="106"/>
      <c r="Q13" s="106"/>
      <c r="R13" s="105"/>
      <c r="S13" s="107"/>
      <c r="T13" s="108"/>
      <c r="U13" s="11"/>
      <c r="V13" s="11"/>
      <c r="W13" s="11"/>
      <c r="X13" s="11"/>
      <c r="Y13" s="11"/>
      <c r="Z13" s="11"/>
    </row>
    <row r="14" spans="1:26" ht="153" customHeight="1" x14ac:dyDescent="0.3">
      <c r="B14" s="128">
        <v>9</v>
      </c>
      <c r="C14" s="83" t="s">
        <v>45</v>
      </c>
      <c r="D14" s="84" t="s">
        <v>46</v>
      </c>
      <c r="E14" s="85">
        <v>11.12</v>
      </c>
      <c r="F14" s="129"/>
      <c r="G14" s="86">
        <f t="shared" si="1"/>
        <v>1</v>
      </c>
      <c r="H14" s="87">
        <f t="shared" si="2"/>
        <v>1</v>
      </c>
      <c r="I14" s="87">
        <f t="shared" si="3"/>
        <v>0</v>
      </c>
      <c r="J14" s="87">
        <f t="shared" si="4"/>
        <v>0</v>
      </c>
      <c r="K14" s="87">
        <f t="shared" si="5"/>
        <v>0</v>
      </c>
      <c r="L14" s="87">
        <f t="shared" si="6"/>
        <v>0</v>
      </c>
      <c r="M14" s="87">
        <f t="shared" si="7"/>
        <v>0</v>
      </c>
      <c r="N14" s="87" t="str">
        <f t="shared" si="0"/>
        <v/>
      </c>
      <c r="O14" s="88">
        <f>IF(ISERROR(E14*(L14+0.75*K14+0.5*J14+0.25*I14)/SUM(H14:L14)),"",E14*(L14+0.75*K14+0.5*J14+0.25*I14)/SUM(H14:L14))</f>
        <v>0</v>
      </c>
      <c r="P14" s="87" t="str">
        <f t="shared" ref="P14" si="13">IF(O14="",E14,"")</f>
        <v/>
      </c>
      <c r="Q14" s="87" t="str">
        <f t="shared" si="10"/>
        <v/>
      </c>
      <c r="R14" s="83"/>
      <c r="S14" s="89"/>
      <c r="T14" s="90"/>
      <c r="U14" s="11"/>
      <c r="V14" s="11"/>
      <c r="W14" s="11"/>
      <c r="X14" s="11"/>
      <c r="Y14" s="11"/>
      <c r="Z14" s="11"/>
    </row>
    <row r="15" spans="1:26" ht="0" hidden="1" customHeight="1" x14ac:dyDescent="0.25">
      <c r="B15" s="130">
        <v>9</v>
      </c>
      <c r="C15" s="120"/>
      <c r="D15" s="120"/>
      <c r="E15" s="91">
        <v>11.11</v>
      </c>
      <c r="F15" s="131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1"/>
      <c r="T15" s="122"/>
    </row>
    <row r="16" spans="1:26" ht="0" hidden="1" customHeight="1" x14ac:dyDescent="0.25">
      <c r="B16" s="79">
        <v>10</v>
      </c>
      <c r="C16" s="120"/>
      <c r="D16" s="120"/>
      <c r="E16" s="65">
        <v>11.11</v>
      </c>
      <c r="F16" s="66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1"/>
      <c r="T16" s="122"/>
    </row>
    <row r="17" spans="2:20" ht="0" hidden="1" customHeight="1" x14ac:dyDescent="0.25">
      <c r="B17" s="79">
        <v>11</v>
      </c>
      <c r="C17" s="120"/>
      <c r="D17" s="120"/>
      <c r="E17" s="65">
        <v>11.11</v>
      </c>
      <c r="F17" s="66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1"/>
      <c r="T17" s="122"/>
    </row>
    <row r="18" spans="2:20" ht="0" hidden="1" customHeight="1" x14ac:dyDescent="0.25">
      <c r="B18" s="79">
        <v>12</v>
      </c>
      <c r="C18" s="120"/>
      <c r="D18" s="120"/>
      <c r="E18" s="65">
        <v>11.11</v>
      </c>
      <c r="F18" s="66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1"/>
      <c r="T18" s="122"/>
    </row>
    <row r="19" spans="2:20" ht="0" hidden="1" customHeight="1" x14ac:dyDescent="0.25">
      <c r="B19" s="79">
        <v>13</v>
      </c>
      <c r="C19" s="120"/>
      <c r="D19" s="120"/>
      <c r="E19" s="65">
        <v>11.11</v>
      </c>
      <c r="F19" s="66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1"/>
      <c r="T19" s="122"/>
    </row>
    <row r="20" spans="2:20" ht="0" hidden="1" customHeight="1" x14ac:dyDescent="0.25">
      <c r="B20" s="79">
        <v>14</v>
      </c>
      <c r="C20" s="120"/>
      <c r="D20" s="120"/>
      <c r="E20" s="65">
        <v>11.11</v>
      </c>
      <c r="F20" s="66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1"/>
      <c r="T20" s="122"/>
    </row>
    <row r="21" spans="2:20" ht="0" hidden="1" customHeight="1" x14ac:dyDescent="0.25">
      <c r="B21" s="79">
        <v>15</v>
      </c>
      <c r="C21" s="120"/>
      <c r="D21" s="120"/>
      <c r="E21" s="65">
        <v>11.11</v>
      </c>
      <c r="F21" s="66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1"/>
      <c r="T21" s="122"/>
    </row>
    <row r="22" spans="2:20" ht="0" hidden="1" customHeight="1" x14ac:dyDescent="0.25">
      <c r="B22" s="79">
        <v>16</v>
      </c>
      <c r="C22" s="120"/>
      <c r="D22" s="120"/>
      <c r="E22" s="65">
        <v>11.11</v>
      </c>
      <c r="F22" s="66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1"/>
      <c r="T22" s="122"/>
    </row>
    <row r="23" spans="2:20" ht="0" hidden="1" customHeight="1" x14ac:dyDescent="0.25">
      <c r="B23" s="79">
        <v>17</v>
      </c>
      <c r="C23" s="120"/>
      <c r="D23" s="120"/>
      <c r="E23" s="120"/>
      <c r="F23" s="66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1"/>
      <c r="T23" s="122"/>
    </row>
    <row r="24" spans="2:20" ht="0" hidden="1" customHeight="1" x14ac:dyDescent="0.25">
      <c r="B24" s="79">
        <v>18</v>
      </c>
      <c r="C24" s="120"/>
      <c r="D24" s="120"/>
      <c r="E24" s="120"/>
      <c r="F24" s="66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1"/>
      <c r="T24" s="122"/>
    </row>
    <row r="25" spans="2:20" ht="0" hidden="1" customHeight="1" x14ac:dyDescent="0.25">
      <c r="B25" s="79">
        <v>19</v>
      </c>
      <c r="C25" s="120"/>
      <c r="D25" s="120"/>
      <c r="E25" s="120"/>
      <c r="F25" s="66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1"/>
      <c r="T25" s="122"/>
    </row>
    <row r="26" spans="2:20" ht="0" hidden="1" customHeight="1" x14ac:dyDescent="0.25">
      <c r="B26" s="79">
        <v>20</v>
      </c>
      <c r="C26" s="120"/>
      <c r="D26" s="120"/>
      <c r="E26" s="120"/>
      <c r="F26" s="66">
        <v>1</v>
      </c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1"/>
      <c r="T26" s="122"/>
    </row>
    <row r="27" spans="2:20" ht="0" hidden="1" customHeight="1" x14ac:dyDescent="0.25">
      <c r="B27" s="79">
        <v>21</v>
      </c>
      <c r="C27" s="120"/>
      <c r="D27" s="120"/>
      <c r="E27" s="120"/>
      <c r="F27" s="66">
        <v>1</v>
      </c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1"/>
      <c r="T27" s="122"/>
    </row>
    <row r="28" spans="2:20" ht="0" hidden="1" customHeight="1" x14ac:dyDescent="0.25">
      <c r="B28" s="79">
        <v>22</v>
      </c>
      <c r="C28" s="120"/>
      <c r="D28" s="120"/>
      <c r="E28" s="120"/>
      <c r="F28" s="66">
        <v>1</v>
      </c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1"/>
      <c r="T28" s="122"/>
    </row>
    <row r="29" spans="2:20" ht="0" hidden="1" customHeight="1" x14ac:dyDescent="0.25">
      <c r="B29" s="79">
        <v>23</v>
      </c>
      <c r="C29" s="120"/>
      <c r="D29" s="120"/>
      <c r="E29" s="120"/>
      <c r="F29" s="66">
        <v>1</v>
      </c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1"/>
      <c r="T29" s="122"/>
    </row>
    <row r="30" spans="2:20" ht="0" hidden="1" customHeight="1" x14ac:dyDescent="0.25">
      <c r="B30" s="79">
        <v>24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1"/>
      <c r="T30" s="122"/>
    </row>
    <row r="31" spans="2:20" ht="0" hidden="1" customHeight="1" x14ac:dyDescent="0.25">
      <c r="B31" s="79">
        <v>25</v>
      </c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1"/>
      <c r="T31" s="122"/>
    </row>
    <row r="32" spans="2:20" ht="0" hidden="1" customHeight="1" x14ac:dyDescent="0.25">
      <c r="B32" s="79">
        <v>26</v>
      </c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1"/>
      <c r="T32" s="122"/>
    </row>
    <row r="33" spans="2:20" ht="0" hidden="1" customHeight="1" x14ac:dyDescent="0.25">
      <c r="B33" s="79">
        <v>27</v>
      </c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1"/>
      <c r="T33" s="122"/>
    </row>
    <row r="34" spans="2:20" ht="0" hidden="1" customHeight="1" x14ac:dyDescent="0.25">
      <c r="B34" s="123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1"/>
      <c r="T34" s="122"/>
    </row>
    <row r="35" spans="2:20" ht="0" hidden="1" customHeight="1" x14ac:dyDescent="0.25">
      <c r="B35" s="123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1"/>
      <c r="T35" s="122"/>
    </row>
    <row r="36" spans="2:20" ht="0" hidden="1" customHeight="1" x14ac:dyDescent="0.25">
      <c r="B36" s="123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1"/>
      <c r="T36" s="122"/>
    </row>
    <row r="37" spans="2:20" ht="0" hidden="1" customHeight="1" x14ac:dyDescent="0.25">
      <c r="B37" s="124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  <c r="O37" s="125"/>
      <c r="P37" s="125"/>
      <c r="Q37" s="125"/>
      <c r="R37" s="125"/>
      <c r="S37" s="126"/>
      <c r="T37" s="127"/>
    </row>
  </sheetData>
  <sheetProtection formatCells="0" formatColumns="0" formatRows="0" insertHyperlinks="0" autoFilter="0" pivotTables="0"/>
  <mergeCells count="3">
    <mergeCell ref="A4:A5"/>
    <mergeCell ref="B1:T1"/>
    <mergeCell ref="B2:T2"/>
  </mergeCells>
  <phoneticPr fontId="44" type="noConversion"/>
  <dataValidations count="1">
    <dataValidation type="list" allowBlank="1" showInputMessage="1" showErrorMessage="1" sqref="F6:F29" xr:uid="{00000000-0002-0000-0100-000000000000}">
      <formula1>"0%,25%,50%,75%,100%,NA"</formula1>
    </dataValidation>
  </dataValidations>
  <pageMargins left="0.25" right="0.25" top="0.75" bottom="0.75" header="0.3" footer="0.3"/>
  <pageSetup paperSize="9" scale="44" fitToHeight="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102"/>
  <sheetViews>
    <sheetView workbookViewId="0">
      <selection activeCell="E2" sqref="E2:F6"/>
    </sheetView>
  </sheetViews>
  <sheetFormatPr defaultRowHeight="14.4" x14ac:dyDescent="0.3"/>
  <sheetData>
    <row r="2" spans="2:3" x14ac:dyDescent="0.3">
      <c r="B2" s="54">
        <v>0</v>
      </c>
      <c r="C2">
        <v>0</v>
      </c>
    </row>
    <row r="3" spans="2:3" x14ac:dyDescent="0.3">
      <c r="B3" s="54">
        <v>0.01</v>
      </c>
      <c r="C3">
        <v>0</v>
      </c>
    </row>
    <row r="4" spans="2:3" x14ac:dyDescent="0.3">
      <c r="B4" s="54">
        <v>0.02</v>
      </c>
      <c r="C4">
        <v>0</v>
      </c>
    </row>
    <row r="5" spans="2:3" x14ac:dyDescent="0.3">
      <c r="B5" s="54">
        <v>0.03</v>
      </c>
      <c r="C5">
        <v>0</v>
      </c>
    </row>
    <row r="6" spans="2:3" x14ac:dyDescent="0.3">
      <c r="B6" s="54">
        <v>0.04</v>
      </c>
      <c r="C6">
        <v>0</v>
      </c>
    </row>
    <row r="7" spans="2:3" x14ac:dyDescent="0.3">
      <c r="B7" s="54">
        <v>0.05</v>
      </c>
      <c r="C7">
        <v>0</v>
      </c>
    </row>
    <row r="8" spans="2:3" x14ac:dyDescent="0.3">
      <c r="B8" s="54">
        <v>0.06</v>
      </c>
      <c r="C8">
        <v>0</v>
      </c>
    </row>
    <row r="9" spans="2:3" x14ac:dyDescent="0.3">
      <c r="B9" s="54">
        <v>7.0000000000000007E-2</v>
      </c>
      <c r="C9">
        <v>0</v>
      </c>
    </row>
    <row r="10" spans="2:3" x14ac:dyDescent="0.3">
      <c r="B10" s="54">
        <v>0.08</v>
      </c>
      <c r="C10">
        <v>0</v>
      </c>
    </row>
    <row r="11" spans="2:3" x14ac:dyDescent="0.3">
      <c r="B11" s="54">
        <v>0.09</v>
      </c>
      <c r="C11">
        <v>0</v>
      </c>
    </row>
    <row r="12" spans="2:3" x14ac:dyDescent="0.3">
      <c r="B12" s="54">
        <v>0.1</v>
      </c>
      <c r="C12">
        <v>0</v>
      </c>
    </row>
    <row r="13" spans="2:3" x14ac:dyDescent="0.3">
      <c r="B13" s="54">
        <v>0.11</v>
      </c>
      <c r="C13">
        <v>0</v>
      </c>
    </row>
    <row r="14" spans="2:3" x14ac:dyDescent="0.3">
      <c r="B14" s="54">
        <v>0.12</v>
      </c>
      <c r="C14">
        <v>0</v>
      </c>
    </row>
    <row r="15" spans="2:3" x14ac:dyDescent="0.3">
      <c r="B15" s="54">
        <v>0.13</v>
      </c>
      <c r="C15">
        <v>0</v>
      </c>
    </row>
    <row r="16" spans="2:3" x14ac:dyDescent="0.3">
      <c r="B16" s="54">
        <v>0.14000000000000001</v>
      </c>
      <c r="C16">
        <v>0</v>
      </c>
    </row>
    <row r="17" spans="2:3" x14ac:dyDescent="0.3">
      <c r="B17" s="54">
        <v>0.15</v>
      </c>
      <c r="C17">
        <v>0</v>
      </c>
    </row>
    <row r="18" spans="2:3" x14ac:dyDescent="0.3">
      <c r="B18" s="54">
        <v>0.16</v>
      </c>
      <c r="C18">
        <v>0</v>
      </c>
    </row>
    <row r="19" spans="2:3" x14ac:dyDescent="0.3">
      <c r="B19" s="54">
        <v>0.17</v>
      </c>
      <c r="C19">
        <v>0</v>
      </c>
    </row>
    <row r="20" spans="2:3" x14ac:dyDescent="0.3">
      <c r="B20" s="54">
        <v>0.18</v>
      </c>
      <c r="C20">
        <v>0</v>
      </c>
    </row>
    <row r="21" spans="2:3" x14ac:dyDescent="0.3">
      <c r="B21" s="54">
        <v>0.19</v>
      </c>
      <c r="C21">
        <v>0</v>
      </c>
    </row>
    <row r="22" spans="2:3" x14ac:dyDescent="0.3">
      <c r="B22" s="54">
        <v>0.2</v>
      </c>
      <c r="C22">
        <v>0</v>
      </c>
    </row>
    <row r="23" spans="2:3" x14ac:dyDescent="0.3">
      <c r="B23" s="54">
        <v>0.21</v>
      </c>
      <c r="C23">
        <v>0</v>
      </c>
    </row>
    <row r="24" spans="2:3" x14ac:dyDescent="0.3">
      <c r="B24" s="54">
        <v>0.22</v>
      </c>
      <c r="C24">
        <v>0</v>
      </c>
    </row>
    <row r="25" spans="2:3" x14ac:dyDescent="0.3">
      <c r="B25" s="54">
        <v>0.23</v>
      </c>
      <c r="C25">
        <v>0</v>
      </c>
    </row>
    <row r="26" spans="2:3" x14ac:dyDescent="0.3">
      <c r="B26" s="54">
        <v>0.24</v>
      </c>
      <c r="C26">
        <v>0</v>
      </c>
    </row>
    <row r="27" spans="2:3" x14ac:dyDescent="0.3">
      <c r="B27" s="54">
        <v>0.25</v>
      </c>
      <c r="C27">
        <v>1</v>
      </c>
    </row>
    <row r="28" spans="2:3" x14ac:dyDescent="0.3">
      <c r="B28" s="54">
        <v>0.26</v>
      </c>
      <c r="C28">
        <v>1</v>
      </c>
    </row>
    <row r="29" spans="2:3" x14ac:dyDescent="0.3">
      <c r="B29" s="54">
        <v>0.27</v>
      </c>
      <c r="C29">
        <v>1</v>
      </c>
    </row>
    <row r="30" spans="2:3" x14ac:dyDescent="0.3">
      <c r="B30" s="54">
        <v>0.28000000000000003</v>
      </c>
      <c r="C30">
        <v>1</v>
      </c>
    </row>
    <row r="31" spans="2:3" x14ac:dyDescent="0.3">
      <c r="B31" s="54">
        <v>0.28999999999999998</v>
      </c>
      <c r="C31">
        <v>1</v>
      </c>
    </row>
    <row r="32" spans="2:3" x14ac:dyDescent="0.3">
      <c r="B32" s="54">
        <v>0.3</v>
      </c>
      <c r="C32">
        <v>1</v>
      </c>
    </row>
    <row r="33" spans="2:3" x14ac:dyDescent="0.3">
      <c r="B33" s="54">
        <v>0.31</v>
      </c>
      <c r="C33">
        <v>1</v>
      </c>
    </row>
    <row r="34" spans="2:3" x14ac:dyDescent="0.3">
      <c r="B34" s="54">
        <v>0.32</v>
      </c>
      <c r="C34">
        <v>1</v>
      </c>
    </row>
    <row r="35" spans="2:3" x14ac:dyDescent="0.3">
      <c r="B35" s="54">
        <v>0.33</v>
      </c>
      <c r="C35">
        <v>1</v>
      </c>
    </row>
    <row r="36" spans="2:3" x14ac:dyDescent="0.3">
      <c r="B36" s="54">
        <v>0.34</v>
      </c>
      <c r="C36">
        <v>1</v>
      </c>
    </row>
    <row r="37" spans="2:3" x14ac:dyDescent="0.3">
      <c r="B37" s="54">
        <v>0.35</v>
      </c>
      <c r="C37">
        <v>1</v>
      </c>
    </row>
    <row r="38" spans="2:3" x14ac:dyDescent="0.3">
      <c r="B38" s="54">
        <v>0.36</v>
      </c>
      <c r="C38">
        <v>1</v>
      </c>
    </row>
    <row r="39" spans="2:3" x14ac:dyDescent="0.3">
      <c r="B39" s="54">
        <v>0.37</v>
      </c>
      <c r="C39">
        <v>1</v>
      </c>
    </row>
    <row r="40" spans="2:3" x14ac:dyDescent="0.3">
      <c r="B40" s="54">
        <v>0.38</v>
      </c>
      <c r="C40">
        <v>1</v>
      </c>
    </row>
    <row r="41" spans="2:3" x14ac:dyDescent="0.3">
      <c r="B41" s="54">
        <v>0.39</v>
      </c>
      <c r="C41">
        <v>1</v>
      </c>
    </row>
    <row r="42" spans="2:3" x14ac:dyDescent="0.3">
      <c r="B42" s="54">
        <v>0.4</v>
      </c>
      <c r="C42">
        <v>1</v>
      </c>
    </row>
    <row r="43" spans="2:3" x14ac:dyDescent="0.3">
      <c r="B43" s="54">
        <v>0.41</v>
      </c>
      <c r="C43">
        <v>1</v>
      </c>
    </row>
    <row r="44" spans="2:3" x14ac:dyDescent="0.3">
      <c r="B44" s="54">
        <v>0.42</v>
      </c>
      <c r="C44">
        <v>1</v>
      </c>
    </row>
    <row r="45" spans="2:3" x14ac:dyDescent="0.3">
      <c r="B45" s="54">
        <v>0.43</v>
      </c>
      <c r="C45">
        <v>1</v>
      </c>
    </row>
    <row r="46" spans="2:3" x14ac:dyDescent="0.3">
      <c r="B46" s="54">
        <v>0.44</v>
      </c>
      <c r="C46">
        <v>1</v>
      </c>
    </row>
    <row r="47" spans="2:3" x14ac:dyDescent="0.3">
      <c r="B47" s="54">
        <v>0.45</v>
      </c>
      <c r="C47">
        <v>1</v>
      </c>
    </row>
    <row r="48" spans="2:3" x14ac:dyDescent="0.3">
      <c r="B48" s="54">
        <v>0.46</v>
      </c>
      <c r="C48">
        <v>1</v>
      </c>
    </row>
    <row r="49" spans="2:3" x14ac:dyDescent="0.3">
      <c r="B49" s="54">
        <v>0.47</v>
      </c>
      <c r="C49">
        <v>1</v>
      </c>
    </row>
    <row r="50" spans="2:3" x14ac:dyDescent="0.3">
      <c r="B50" s="54">
        <v>0.48</v>
      </c>
      <c r="C50">
        <v>1</v>
      </c>
    </row>
    <row r="51" spans="2:3" x14ac:dyDescent="0.3">
      <c r="B51" s="54">
        <v>0.49</v>
      </c>
      <c r="C51">
        <v>1</v>
      </c>
    </row>
    <row r="52" spans="2:3" x14ac:dyDescent="0.3">
      <c r="B52" s="54">
        <v>0.5</v>
      </c>
      <c r="C52">
        <v>2</v>
      </c>
    </row>
    <row r="53" spans="2:3" x14ac:dyDescent="0.3">
      <c r="B53" s="54">
        <v>0.51</v>
      </c>
      <c r="C53">
        <v>2</v>
      </c>
    </row>
    <row r="54" spans="2:3" x14ac:dyDescent="0.3">
      <c r="B54" s="54">
        <v>0.52</v>
      </c>
      <c r="C54">
        <v>2</v>
      </c>
    </row>
    <row r="55" spans="2:3" x14ac:dyDescent="0.3">
      <c r="B55" s="54">
        <v>0.53</v>
      </c>
      <c r="C55">
        <v>2</v>
      </c>
    </row>
    <row r="56" spans="2:3" x14ac:dyDescent="0.3">
      <c r="B56" s="54">
        <v>0.54</v>
      </c>
      <c r="C56">
        <v>2</v>
      </c>
    </row>
    <row r="57" spans="2:3" x14ac:dyDescent="0.3">
      <c r="B57" s="54">
        <v>0.55000000000000004</v>
      </c>
      <c r="C57">
        <v>2</v>
      </c>
    </row>
    <row r="58" spans="2:3" x14ac:dyDescent="0.3">
      <c r="B58" s="54">
        <v>0.56000000000000005</v>
      </c>
      <c r="C58">
        <v>2</v>
      </c>
    </row>
    <row r="59" spans="2:3" x14ac:dyDescent="0.3">
      <c r="B59" s="54">
        <v>0.56999999999999995</v>
      </c>
      <c r="C59">
        <v>2</v>
      </c>
    </row>
    <row r="60" spans="2:3" x14ac:dyDescent="0.3">
      <c r="B60" s="54">
        <v>0.57999999999999996</v>
      </c>
      <c r="C60">
        <v>2</v>
      </c>
    </row>
    <row r="61" spans="2:3" x14ac:dyDescent="0.3">
      <c r="B61" s="54">
        <v>0.59</v>
      </c>
      <c r="C61">
        <v>2</v>
      </c>
    </row>
    <row r="62" spans="2:3" x14ac:dyDescent="0.3">
      <c r="B62" s="54">
        <v>0.6</v>
      </c>
      <c r="C62">
        <v>2</v>
      </c>
    </row>
    <row r="63" spans="2:3" x14ac:dyDescent="0.3">
      <c r="B63" s="54">
        <v>0.61</v>
      </c>
      <c r="C63">
        <v>2</v>
      </c>
    </row>
    <row r="64" spans="2:3" x14ac:dyDescent="0.3">
      <c r="B64" s="54">
        <v>0.62</v>
      </c>
      <c r="C64">
        <v>2</v>
      </c>
    </row>
    <row r="65" spans="2:3" x14ac:dyDescent="0.3">
      <c r="B65" s="54">
        <v>0.63</v>
      </c>
      <c r="C65">
        <v>2</v>
      </c>
    </row>
    <row r="66" spans="2:3" x14ac:dyDescent="0.3">
      <c r="B66" s="54">
        <v>0.64</v>
      </c>
      <c r="C66">
        <v>2</v>
      </c>
    </row>
    <row r="67" spans="2:3" x14ac:dyDescent="0.3">
      <c r="B67" s="54">
        <v>0.65</v>
      </c>
      <c r="C67">
        <v>2</v>
      </c>
    </row>
    <row r="68" spans="2:3" x14ac:dyDescent="0.3">
      <c r="B68" s="54">
        <v>0.66</v>
      </c>
      <c r="C68">
        <v>2</v>
      </c>
    </row>
    <row r="69" spans="2:3" x14ac:dyDescent="0.3">
      <c r="B69" s="54">
        <v>0.67</v>
      </c>
      <c r="C69">
        <v>2</v>
      </c>
    </row>
    <row r="70" spans="2:3" x14ac:dyDescent="0.3">
      <c r="B70" s="54">
        <v>0.68</v>
      </c>
      <c r="C70">
        <v>2</v>
      </c>
    </row>
    <row r="71" spans="2:3" x14ac:dyDescent="0.3">
      <c r="B71" s="54">
        <v>0.69</v>
      </c>
      <c r="C71">
        <v>2</v>
      </c>
    </row>
    <row r="72" spans="2:3" x14ac:dyDescent="0.3">
      <c r="B72" s="54">
        <v>0.7</v>
      </c>
      <c r="C72">
        <v>2</v>
      </c>
    </row>
    <row r="73" spans="2:3" x14ac:dyDescent="0.3">
      <c r="B73" s="54">
        <v>0.71</v>
      </c>
      <c r="C73">
        <v>2</v>
      </c>
    </row>
    <row r="74" spans="2:3" x14ac:dyDescent="0.3">
      <c r="B74" s="54">
        <v>0.72</v>
      </c>
      <c r="C74">
        <v>2</v>
      </c>
    </row>
    <row r="75" spans="2:3" x14ac:dyDescent="0.3">
      <c r="B75" s="54">
        <v>0.73</v>
      </c>
      <c r="C75">
        <v>2</v>
      </c>
    </row>
    <row r="76" spans="2:3" x14ac:dyDescent="0.3">
      <c r="B76" s="54">
        <v>0.74</v>
      </c>
      <c r="C76">
        <v>2</v>
      </c>
    </row>
    <row r="77" spans="2:3" x14ac:dyDescent="0.3">
      <c r="B77" s="54">
        <v>0.75</v>
      </c>
      <c r="C77">
        <v>3</v>
      </c>
    </row>
    <row r="78" spans="2:3" x14ac:dyDescent="0.3">
      <c r="B78" s="54">
        <v>0.76</v>
      </c>
      <c r="C78">
        <v>3</v>
      </c>
    </row>
    <row r="79" spans="2:3" x14ac:dyDescent="0.3">
      <c r="B79" s="54">
        <v>0.77</v>
      </c>
      <c r="C79">
        <v>3</v>
      </c>
    </row>
    <row r="80" spans="2:3" x14ac:dyDescent="0.3">
      <c r="B80" s="54">
        <v>0.78</v>
      </c>
      <c r="C80">
        <v>3</v>
      </c>
    </row>
    <row r="81" spans="2:3" x14ac:dyDescent="0.3">
      <c r="B81" s="54">
        <v>0.79</v>
      </c>
      <c r="C81">
        <v>3</v>
      </c>
    </row>
    <row r="82" spans="2:3" x14ac:dyDescent="0.3">
      <c r="B82" s="54">
        <v>0.8</v>
      </c>
      <c r="C82">
        <v>3</v>
      </c>
    </row>
    <row r="83" spans="2:3" x14ac:dyDescent="0.3">
      <c r="B83" s="54">
        <v>0.81</v>
      </c>
      <c r="C83">
        <v>3</v>
      </c>
    </row>
    <row r="84" spans="2:3" x14ac:dyDescent="0.3">
      <c r="B84" s="54">
        <v>0.82</v>
      </c>
      <c r="C84">
        <v>3</v>
      </c>
    </row>
    <row r="85" spans="2:3" x14ac:dyDescent="0.3">
      <c r="B85" s="54">
        <v>0.83</v>
      </c>
      <c r="C85">
        <v>3</v>
      </c>
    </row>
    <row r="86" spans="2:3" x14ac:dyDescent="0.3">
      <c r="B86" s="54">
        <v>0.84</v>
      </c>
      <c r="C86">
        <v>3</v>
      </c>
    </row>
    <row r="87" spans="2:3" x14ac:dyDescent="0.3">
      <c r="B87" s="54">
        <v>0.85</v>
      </c>
      <c r="C87">
        <v>3</v>
      </c>
    </row>
    <row r="88" spans="2:3" x14ac:dyDescent="0.3">
      <c r="B88" s="54">
        <v>0.86</v>
      </c>
      <c r="C88">
        <v>3</v>
      </c>
    </row>
    <row r="89" spans="2:3" x14ac:dyDescent="0.3">
      <c r="B89" s="54">
        <v>0.87</v>
      </c>
      <c r="C89">
        <v>3</v>
      </c>
    </row>
    <row r="90" spans="2:3" x14ac:dyDescent="0.3">
      <c r="B90" s="54">
        <v>0.88</v>
      </c>
      <c r="C90">
        <v>3</v>
      </c>
    </row>
    <row r="91" spans="2:3" x14ac:dyDescent="0.3">
      <c r="B91" s="54">
        <v>0.89</v>
      </c>
      <c r="C91">
        <v>3</v>
      </c>
    </row>
    <row r="92" spans="2:3" x14ac:dyDescent="0.3">
      <c r="B92" s="54">
        <v>0.9</v>
      </c>
      <c r="C92">
        <v>3</v>
      </c>
    </row>
    <row r="93" spans="2:3" x14ac:dyDescent="0.3">
      <c r="B93" s="54">
        <v>0.91</v>
      </c>
      <c r="C93">
        <v>3</v>
      </c>
    </row>
    <row r="94" spans="2:3" x14ac:dyDescent="0.3">
      <c r="B94" s="54">
        <v>0.92</v>
      </c>
      <c r="C94">
        <v>3</v>
      </c>
    </row>
    <row r="95" spans="2:3" x14ac:dyDescent="0.3">
      <c r="B95" s="54">
        <v>0.93</v>
      </c>
      <c r="C95">
        <v>3</v>
      </c>
    </row>
    <row r="96" spans="2:3" x14ac:dyDescent="0.3">
      <c r="B96" s="54">
        <v>0.94</v>
      </c>
      <c r="C96">
        <v>3</v>
      </c>
    </row>
    <row r="97" spans="2:3" x14ac:dyDescent="0.3">
      <c r="B97" s="54">
        <v>0.95</v>
      </c>
      <c r="C97">
        <v>3</v>
      </c>
    </row>
    <row r="98" spans="2:3" x14ac:dyDescent="0.3">
      <c r="B98" s="54">
        <v>0.96</v>
      </c>
      <c r="C98">
        <v>3</v>
      </c>
    </row>
    <row r="99" spans="2:3" x14ac:dyDescent="0.3">
      <c r="B99" s="54">
        <v>0.97</v>
      </c>
      <c r="C99">
        <v>3</v>
      </c>
    </row>
    <row r="100" spans="2:3" x14ac:dyDescent="0.3">
      <c r="B100" s="54">
        <v>0.98</v>
      </c>
      <c r="C100">
        <v>3</v>
      </c>
    </row>
    <row r="101" spans="2:3" x14ac:dyDescent="0.3">
      <c r="B101" s="54">
        <v>0.99</v>
      </c>
      <c r="C101">
        <v>3</v>
      </c>
    </row>
    <row r="102" spans="2:3" x14ac:dyDescent="0.3">
      <c r="B102" s="54">
        <v>1</v>
      </c>
      <c r="C102">
        <v>4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D14"/>
  <sheetViews>
    <sheetView showGridLines="0" view="pageBreakPreview" zoomScaleNormal="100" zoomScaleSheetLayoutView="100" workbookViewId="0">
      <selection activeCell="C9" sqref="C9"/>
    </sheetView>
  </sheetViews>
  <sheetFormatPr defaultRowHeight="14.4" x14ac:dyDescent="0.3"/>
  <cols>
    <col min="2" max="2" width="13.109375" bestFit="1" customWidth="1"/>
    <col min="3" max="3" width="49.109375" customWidth="1"/>
    <col min="4" max="4" width="70.44140625" customWidth="1"/>
  </cols>
  <sheetData>
    <row r="1" spans="2:4" ht="15" thickBot="1" x14ac:dyDescent="0.35"/>
    <row r="2" spans="2:4" ht="18" customHeight="1" x14ac:dyDescent="0.3">
      <c r="B2" s="160" t="s">
        <v>47</v>
      </c>
      <c r="C2" s="161"/>
      <c r="D2" s="161"/>
    </row>
    <row r="3" spans="2:4" ht="27" customHeight="1" thickBot="1" x14ac:dyDescent="0.35">
      <c r="B3" s="162"/>
      <c r="C3" s="163"/>
      <c r="D3" s="163"/>
    </row>
    <row r="4" spans="2:4" ht="16.5" customHeight="1" thickBot="1" x14ac:dyDescent="0.35">
      <c r="B4" s="49" t="s">
        <v>20</v>
      </c>
      <c r="C4" s="50" t="s">
        <v>48</v>
      </c>
      <c r="D4" s="53" t="s">
        <v>49</v>
      </c>
    </row>
    <row r="5" spans="2:4" ht="24.75" customHeight="1" x14ac:dyDescent="0.3">
      <c r="B5" s="164">
        <v>0</v>
      </c>
      <c r="C5" s="51" t="s">
        <v>50</v>
      </c>
      <c r="D5" s="158" t="s">
        <v>51</v>
      </c>
    </row>
    <row r="6" spans="2:4" ht="24.75" customHeight="1" thickBot="1" x14ac:dyDescent="0.35">
      <c r="B6" s="165"/>
      <c r="C6" s="52" t="s">
        <v>52</v>
      </c>
      <c r="D6" s="159"/>
    </row>
    <row r="7" spans="2:4" ht="24.75" customHeight="1" x14ac:dyDescent="0.3">
      <c r="B7" s="164">
        <v>0.25</v>
      </c>
      <c r="C7" s="51" t="s">
        <v>53</v>
      </c>
      <c r="D7" s="158" t="s">
        <v>54</v>
      </c>
    </row>
    <row r="8" spans="2:4" ht="24.75" customHeight="1" thickBot="1" x14ac:dyDescent="0.35">
      <c r="B8" s="165"/>
      <c r="C8" s="52" t="s">
        <v>55</v>
      </c>
      <c r="D8" s="159"/>
    </row>
    <row r="9" spans="2:4" ht="24.75" customHeight="1" x14ac:dyDescent="0.3">
      <c r="B9" s="164">
        <v>0.5</v>
      </c>
      <c r="C9" s="51" t="s">
        <v>56</v>
      </c>
      <c r="D9" s="158" t="s">
        <v>57</v>
      </c>
    </row>
    <row r="10" spans="2:4" ht="24.75" customHeight="1" thickBot="1" x14ac:dyDescent="0.35">
      <c r="B10" s="165"/>
      <c r="C10" s="52" t="s">
        <v>58</v>
      </c>
      <c r="D10" s="159"/>
    </row>
    <row r="11" spans="2:4" ht="24.75" customHeight="1" x14ac:dyDescent="0.3">
      <c r="B11" s="164">
        <v>0.75</v>
      </c>
      <c r="C11" s="51" t="s">
        <v>56</v>
      </c>
      <c r="D11" s="158" t="s">
        <v>59</v>
      </c>
    </row>
    <row r="12" spans="2:4" ht="24.75" customHeight="1" thickBot="1" x14ac:dyDescent="0.35">
      <c r="B12" s="165"/>
      <c r="C12" s="52" t="s">
        <v>60</v>
      </c>
      <c r="D12" s="159"/>
    </row>
    <row r="13" spans="2:4" ht="24.75" customHeight="1" x14ac:dyDescent="0.3">
      <c r="B13" s="164">
        <v>1</v>
      </c>
      <c r="C13" s="51" t="s">
        <v>61</v>
      </c>
      <c r="D13" s="158" t="s">
        <v>62</v>
      </c>
    </row>
    <row r="14" spans="2:4" ht="24.75" customHeight="1" thickBot="1" x14ac:dyDescent="0.35">
      <c r="B14" s="165"/>
      <c r="C14" s="52" t="s">
        <v>63</v>
      </c>
      <c r="D14" s="159"/>
    </row>
  </sheetData>
  <mergeCells count="11">
    <mergeCell ref="D9:D10"/>
    <mergeCell ref="D11:D12"/>
    <mergeCell ref="D13:D14"/>
    <mergeCell ref="D5:D6"/>
    <mergeCell ref="B2:D3"/>
    <mergeCell ref="D7:D8"/>
    <mergeCell ref="B11:B12"/>
    <mergeCell ref="B13:B14"/>
    <mergeCell ref="B5:B6"/>
    <mergeCell ref="B7:B8"/>
    <mergeCell ref="B9:B10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4f4751-c128-4411-90b1-6aa9ce74a5eb" xsi:nil="true"/>
    <lcf76f155ced4ddcb4097134ff3c332f xmlns="2ac5dee5-c6b5-46e1-aa43-2adfe5e31da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34E26087E79A42A9246BE622CAF951" ma:contentTypeVersion="15" ma:contentTypeDescription="Create a new document." ma:contentTypeScope="" ma:versionID="35f72b807614cbfd9cbfb9151cf99aa5">
  <xsd:schema xmlns:xsd="http://www.w3.org/2001/XMLSchema" xmlns:xs="http://www.w3.org/2001/XMLSchema" xmlns:p="http://schemas.microsoft.com/office/2006/metadata/properties" xmlns:ns2="2ac5dee5-c6b5-46e1-aa43-2adfe5e31da6" xmlns:ns3="7f4f4751-c128-4411-90b1-6aa9ce74a5eb" targetNamespace="http://schemas.microsoft.com/office/2006/metadata/properties" ma:root="true" ma:fieldsID="c81eed14d31838bf9c9ebdeaed7d1ec0" ns2:_="" ns3:_="">
    <xsd:import namespace="2ac5dee5-c6b5-46e1-aa43-2adfe5e31da6"/>
    <xsd:import namespace="7f4f4751-c128-4411-90b1-6aa9ce74a5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c5dee5-c6b5-46e1-aa43-2adfe5e31d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f5094613-3108-4029-a284-db005dc636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4f4751-c128-4411-90b1-6aa9ce74a5e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e0b876c-853d-47be-9852-c43e05dcd3dd}" ma:internalName="TaxCatchAll" ma:showField="CatchAllData" ma:web="7f4f4751-c128-4411-90b1-6aa9ce74a5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F7F9E5-CCD4-4DD8-B0A4-243635B612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A74B91-BCA1-4065-A3DE-C5A9A4419C2C}">
  <ds:schemaRefs>
    <ds:schemaRef ds:uri="http://schemas.microsoft.com/office/2006/metadata/properties"/>
    <ds:schemaRef ds:uri="http://schemas.microsoft.com/office/infopath/2007/PartnerControls"/>
    <ds:schemaRef ds:uri="7f4f4751-c128-4411-90b1-6aa9ce74a5eb"/>
    <ds:schemaRef ds:uri="2ac5dee5-c6b5-46e1-aa43-2adfe5e31da6"/>
  </ds:schemaRefs>
</ds:datastoreItem>
</file>

<file path=customXml/itemProps3.xml><?xml version="1.0" encoding="utf-8"?>
<ds:datastoreItem xmlns:ds="http://schemas.openxmlformats.org/officeDocument/2006/customXml" ds:itemID="{6594F785-BF86-4379-BEDA-ED4AA93E04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c5dee5-c6b5-46e1-aa43-2adfe5e31da6"/>
    <ds:schemaRef ds:uri="7f4f4751-c128-4411-90b1-6aa9ce74a5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Resultado </vt:lpstr>
      <vt:lpstr>PGS-MOS-EHS-203</vt:lpstr>
      <vt:lpstr>Planilha2</vt:lpstr>
      <vt:lpstr>Referência para pontuação</vt:lpstr>
      <vt:lpstr>'PGS-MOS-EHS-203'!Area_de_impressao</vt:lpstr>
      <vt:lpstr>'Resultado '!Area_de_impressao</vt:lpstr>
      <vt:lpstr>LISTAC</vt:lpstr>
      <vt:lpstr>LISTAD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2025-04-07T14:09:57Z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0x0101007134E26087E79A42A9246BE622CAF951</vt:lpwstr>
  </property>
  <property fmtid="{D5CDD505-2E9C-101B-9397-08002B2CF9AE}" pid="3" name="MediaServiceImageTags">
    <vt:lpwstr/>
  </property>
</Properties>
</file>